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https://d.docs.live.net/545e026cadfb31f2/Notts Hockey/Meetings/AGM/AGM2022 copy/"/>
    </mc:Choice>
  </mc:AlternateContent>
  <xr:revisionPtr revIDLastSave="405" documentId="8_{2CBCBF5D-18DC-9E42-A891-D73FD4EA7BF8}" xr6:coauthVersionLast="47" xr6:coauthVersionMax="47" xr10:uidLastSave="{172FE048-4DBD-0F4C-AE18-C7B23AB42032}"/>
  <bookViews>
    <workbookView xWindow="0" yWindow="500" windowWidth="38400" windowHeight="20040" tabRatio="594" xr2:uid="{00000000-000D-0000-FFFF-FFFF00000000}"/>
  </bookViews>
  <sheets>
    <sheet name="Inc and Exp" sheetId="2" r:id="rId1"/>
    <sheet name="Transaction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2" l="1"/>
  <c r="J14" i="2"/>
  <c r="J25" i="2"/>
  <c r="J38" i="2"/>
  <c r="C21" i="2"/>
  <c r="E20" i="2" l="1"/>
  <c r="E21" i="2"/>
  <c r="J21" i="2"/>
  <c r="C20" i="2" l="1"/>
  <c r="C34" i="2"/>
  <c r="K30" i="2"/>
  <c r="D30" i="2"/>
  <c r="J20" i="2"/>
  <c r="J10" i="2"/>
  <c r="J11" i="2"/>
  <c r="J33" i="2"/>
  <c r="J37" i="2"/>
  <c r="F21" i="5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J9" i="2"/>
  <c r="J34" i="2"/>
  <c r="J35" i="2"/>
  <c r="K17" i="2" l="1"/>
  <c r="E66" i="5" l="1"/>
  <c r="D66" i="5"/>
  <c r="L66" i="5" l="1"/>
  <c r="K66" i="5"/>
  <c r="D67" i="5" s="1"/>
  <c r="K46" i="2"/>
  <c r="D46" i="2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M5" i="5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E67" i="5"/>
  <c r="K40" i="2" l="1"/>
  <c r="K47" i="2" s="1"/>
  <c r="D69" i="5"/>
  <c r="E69" i="5"/>
  <c r="D40" i="2"/>
  <c r="D17" i="2" l="1"/>
  <c r="D47" i="2" s="1"/>
  <c r="D52" i="2" s="1"/>
  <c r="J50" i="2" s="1"/>
  <c r="K50" i="2" s="1"/>
  <c r="K52" i="2" s="1"/>
  <c r="H50" i="2" l="1"/>
</calcChain>
</file>

<file path=xl/sharedStrings.xml><?xml version="1.0" encoding="utf-8"?>
<sst xmlns="http://schemas.openxmlformats.org/spreadsheetml/2006/main" count="196" uniqueCount="120">
  <si>
    <t>Nottinghamshire Hockey Association</t>
  </si>
  <si>
    <t>Itemised</t>
  </si>
  <si>
    <t>Total</t>
  </si>
  <si>
    <t>Income</t>
  </si>
  <si>
    <t>Expenditure</t>
  </si>
  <si>
    <t>General Fund</t>
  </si>
  <si>
    <t>Affiliation Fees</t>
  </si>
  <si>
    <t>Expenses</t>
  </si>
  <si>
    <t>Affiliation fees Late Penalty charges</t>
  </si>
  <si>
    <t>Mens Competitions</t>
  </si>
  <si>
    <t>Mens Team Component</t>
  </si>
  <si>
    <t>Club Support</t>
  </si>
  <si>
    <t>HSBC</t>
  </si>
  <si>
    <t>Reconciled to Statement</t>
  </si>
  <si>
    <t>Cash</t>
  </si>
  <si>
    <t>Date</t>
  </si>
  <si>
    <t>Details</t>
  </si>
  <si>
    <t>Reference</t>
  </si>
  <si>
    <t>Paid in</t>
  </si>
  <si>
    <t>Paid out</t>
  </si>
  <si>
    <t>Balance</t>
  </si>
  <si>
    <t>Start</t>
  </si>
  <si>
    <t>Balance B/F</t>
  </si>
  <si>
    <t>Total - Bank</t>
  </si>
  <si>
    <t>Total - Cash</t>
  </si>
  <si>
    <t>Transaction errors</t>
  </si>
  <si>
    <t>Donations</t>
  </si>
  <si>
    <t>CC Pitch Fees 2022</t>
  </si>
  <si>
    <t>CC Officials 2022</t>
  </si>
  <si>
    <t>CC Coaching Expenses 2022</t>
  </si>
  <si>
    <t>CC Expenses 2022</t>
  </si>
  <si>
    <t>Weekend Fees 2022</t>
  </si>
  <si>
    <t>NoDe</t>
  </si>
  <si>
    <t>Bank Account Charges</t>
  </si>
  <si>
    <t>CC Entry Fee 2023</t>
  </si>
  <si>
    <t>CC Kit 2023</t>
  </si>
  <si>
    <t>Sheffield Parlk Hotel</t>
  </si>
  <si>
    <t>Bank Charges to 13 April</t>
  </si>
  <si>
    <t>CC Hotel Costs</t>
  </si>
  <si>
    <t>CC Player Contribution - Jack Robson</t>
  </si>
  <si>
    <t>CC Player Contribution - Chris Powell</t>
  </si>
  <si>
    <t>CC Player Contribution - Ryan Day</t>
  </si>
  <si>
    <t>CC Player Contribution - Neill Slane</t>
  </si>
  <si>
    <t>CC Player Contribution - Matt Chilton</t>
  </si>
  <si>
    <t>CC Player Contribution - Matt Abel</t>
  </si>
  <si>
    <t>CC Player Contribution - Jason Ward</t>
  </si>
  <si>
    <t>CC Player Contribution - Oliver Edmond</t>
  </si>
  <si>
    <t>CC Player Contribution - Matt Parker</t>
  </si>
  <si>
    <t>CC Player Contribution - Josh Darby</t>
  </si>
  <si>
    <t>CC Player Contribution - Matthew Orridge</t>
  </si>
  <si>
    <t>CC Player Contribution - Josh Singleton</t>
  </si>
  <si>
    <t>CC Player Contribution - Ben Foxley</t>
  </si>
  <si>
    <t>Evening Meal</t>
  </si>
  <si>
    <t>Notts Sports Club (Boots pitch 27/4)</t>
  </si>
  <si>
    <t>To G.Parr (Travel expenses)</t>
  </si>
  <si>
    <t>Nottingham Hockey Centre (CC pitches)</t>
  </si>
  <si>
    <t>CC Player Contribution - Alex Davies</t>
  </si>
  <si>
    <t>CC Player Contribution - Jake Read</t>
  </si>
  <si>
    <t>To G.Parr (CC Expenses)</t>
  </si>
  <si>
    <t>Bank Charges to 13 May</t>
  </si>
  <si>
    <t>To G.Parr (CC Warm Up match umpires)</t>
  </si>
  <si>
    <t>CC Player Contribution - Jack Howard</t>
  </si>
  <si>
    <t>Notts Sports Club (Boots pitch 4/5, 18/5, 25/5)</t>
  </si>
  <si>
    <t>Bank Charges to 13 June</t>
  </si>
  <si>
    <t>Bank Charges to 13 July</t>
  </si>
  <si>
    <t>Website costs</t>
  </si>
  <si>
    <t>To G. Parr (Domain Renewal - 5 years)</t>
  </si>
  <si>
    <t>EH Membership/Insurance 2022/23</t>
  </si>
  <si>
    <t>To G.Parr (AGM Drinks)</t>
  </si>
  <si>
    <t>To G.Parr (Website hosting)</t>
  </si>
  <si>
    <t>Bank Charges to 13 August</t>
  </si>
  <si>
    <t>England Hockey Membership/Insurance</t>
  </si>
  <si>
    <t>Bank Charges to 13 September</t>
  </si>
  <si>
    <t>Nottingham Hockey Centre (October NoDe)</t>
  </si>
  <si>
    <t>Barton NoDe October 2022</t>
  </si>
  <si>
    <t>October 9th 2022 from clubs</t>
  </si>
  <si>
    <t>Affiliation Fees REFUNDED (from 20-21 Season)</t>
  </si>
  <si>
    <t>Buxton NoDe October 2022</t>
  </si>
  <si>
    <t>Beeston NoDe October 2022</t>
  </si>
  <si>
    <t>West Bridgford NoDe October 2022</t>
  </si>
  <si>
    <t>North Notts NoDe October 2022</t>
  </si>
  <si>
    <t>Newark NoDe October 2022</t>
  </si>
  <si>
    <t>Boots NoDe October 2022</t>
  </si>
  <si>
    <t>October 9th 2022 Pitch Booking</t>
  </si>
  <si>
    <t>BT</t>
  </si>
  <si>
    <t>CHG</t>
  </si>
  <si>
    <t>No Date = Pending (i.e. not yet paid/Banked)      BT=Bank Transfer.  CHG=Bank Charges</t>
  </si>
  <si>
    <t>Mansfield NoDe October 2022</t>
  </si>
  <si>
    <t>Notting HIll NoDe October 2022</t>
  </si>
  <si>
    <t>Matlock NoDe October 2022</t>
  </si>
  <si>
    <t>Bank Charges to 13 October</t>
  </si>
  <si>
    <t>Belper NoDe October 2022</t>
  </si>
  <si>
    <t>November 6th 2022 Pitch Booking</t>
  </si>
  <si>
    <t>November 6th 2022 from clubs</t>
  </si>
  <si>
    <t>Bank Charges to 13 November</t>
  </si>
  <si>
    <t>Nottingham Hockey Centre (November NoDe)</t>
  </si>
  <si>
    <t>Buxton NoDe November 2022</t>
  </si>
  <si>
    <t>Mansfield NoDe November 2022</t>
  </si>
  <si>
    <t>Barton NoDe November 2022</t>
  </si>
  <si>
    <t>Boots NoDe November 2022</t>
  </si>
  <si>
    <t>Matlock NoDe November 2022</t>
  </si>
  <si>
    <t>West Bridgford NoDe November 2022</t>
  </si>
  <si>
    <t>Beeston NoDe November 2022</t>
  </si>
  <si>
    <t>Bank Charges to 13 December</t>
  </si>
  <si>
    <t>Ashbourne NoDe November 2022</t>
  </si>
  <si>
    <t>SBU NoDe November 2022</t>
  </si>
  <si>
    <t>Belper NoDe November 2022</t>
  </si>
  <si>
    <t>England Hockey (Mens CC entry deposit)</t>
  </si>
  <si>
    <t>Bank Charges to 13 January</t>
  </si>
  <si>
    <t>to Ann Crockett-McLean (for in2Hockey medals)</t>
  </si>
  <si>
    <t>In2Hockey</t>
  </si>
  <si>
    <t>Medals</t>
  </si>
  <si>
    <t>Pitches 19th March (U12)</t>
  </si>
  <si>
    <t>Pitches 26th February (U10)</t>
  </si>
  <si>
    <t>Bank Charges to 13 February</t>
  </si>
  <si>
    <t>Bank Charges to 13 March</t>
  </si>
  <si>
    <t>To G.Parr (CC kit)</t>
  </si>
  <si>
    <t>Invoice not received - carried forward</t>
  </si>
  <si>
    <t>March 2023 Pitch Booking</t>
  </si>
  <si>
    <t>Income and Expenditure Report 2022-2023 (to 30th April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</si>
</sst>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1" applyFont="1"/>
    <xf numFmtId="164" fontId="0" fillId="0" borderId="0" xfId="0" applyNumberFormat="1"/>
    <xf numFmtId="14" fontId="0" fillId="0" borderId="0" xfId="0" applyNumberFormat="1"/>
    <xf numFmtId="164" fontId="0" fillId="0" borderId="0" xfId="1" applyFont="1" applyFill="1"/>
    <xf numFmtId="164" fontId="0" fillId="0" borderId="2" xfId="1" applyFont="1" applyFill="1" applyBorder="1"/>
    <xf numFmtId="0" fontId="2" fillId="0" borderId="0" xfId="0" applyFont="1"/>
    <xf numFmtId="0" fontId="0" fillId="0" borderId="0" xfId="0" applyAlignment="1">
      <alignment vertical="top"/>
    </xf>
    <xf numFmtId="164" fontId="0" fillId="3" borderId="0" xfId="0" applyNumberFormat="1" applyFill="1"/>
    <xf numFmtId="0" fontId="0" fillId="0" borderId="0" xfId="0" applyAlignment="1">
      <alignment horizontal="center"/>
    </xf>
    <xf numFmtId="0" fontId="6" fillId="0" borderId="0" xfId="0" applyFont="1"/>
    <xf numFmtId="164" fontId="0" fillId="0" borderId="0" xfId="1" applyFont="1" applyBorder="1"/>
    <xf numFmtId="164" fontId="2" fillId="0" borderId="0" xfId="1" applyFont="1" applyBorder="1"/>
    <xf numFmtId="164" fontId="0" fillId="0" borderId="0" xfId="1" applyFont="1" applyFill="1" applyBorder="1"/>
    <xf numFmtId="164" fontId="2" fillId="0" borderId="0" xfId="1" applyFont="1" applyFill="1" applyBorder="1"/>
    <xf numFmtId="0" fontId="2" fillId="2" borderId="3" xfId="0" applyFont="1" applyFill="1" applyBorder="1"/>
    <xf numFmtId="164" fontId="2" fillId="2" borderId="3" xfId="1" applyFont="1" applyFill="1" applyBorder="1"/>
    <xf numFmtId="0" fontId="4" fillId="0" borderId="0" xfId="0" applyFont="1"/>
    <xf numFmtId="0" fontId="7" fillId="0" borderId="0" xfId="0" applyFont="1"/>
    <xf numFmtId="164" fontId="8" fillId="0" borderId="0" xfId="1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164" fontId="0" fillId="3" borderId="0" xfId="1" applyFont="1" applyFill="1"/>
    <xf numFmtId="0" fontId="0" fillId="0" borderId="2" xfId="0" applyBorder="1"/>
    <xf numFmtId="0" fontId="2" fillId="0" borderId="2" xfId="0" applyFont="1" applyBorder="1"/>
    <xf numFmtId="0" fontId="3" fillId="0" borderId="0" xfId="0" applyFont="1"/>
    <xf numFmtId="164" fontId="0" fillId="0" borderId="2" xfId="1" applyFont="1" applyBorder="1"/>
    <xf numFmtId="164" fontId="2" fillId="0" borderId="0" xfId="1" applyFont="1" applyFill="1"/>
    <xf numFmtId="0" fontId="0" fillId="0" borderId="4" xfId="0" applyBorder="1"/>
    <xf numFmtId="164" fontId="0" fillId="0" borderId="4" xfId="1" applyFont="1" applyBorder="1"/>
    <xf numFmtId="164" fontId="5" fillId="0" borderId="1" xfId="1" applyFont="1" applyBorder="1"/>
    <xf numFmtId="0" fontId="2" fillId="2" borderId="3" xfId="0" applyFont="1" applyFill="1" applyBorder="1" applyAlignment="1">
      <alignment horizontal="center"/>
    </xf>
    <xf numFmtId="0" fontId="11" fillId="0" borderId="0" xfId="0" applyFont="1"/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right"/>
    </xf>
    <xf numFmtId="164" fontId="10" fillId="0" borderId="0" xfId="1" applyFont="1" applyFill="1" applyBorder="1"/>
    <xf numFmtId="164" fontId="0" fillId="0" borderId="2" xfId="0" applyNumberFormat="1" applyBorder="1"/>
    <xf numFmtId="0" fontId="0" fillId="0" borderId="4" xfId="0" applyBorder="1" applyAlignment="1">
      <alignment horizontal="center"/>
    </xf>
    <xf numFmtId="0" fontId="2" fillId="0" borderId="0" xfId="0" applyFont="1" applyAlignment="1">
      <alignment vertical="top"/>
    </xf>
    <xf numFmtId="164" fontId="2" fillId="0" borderId="0" xfId="1" applyFont="1" applyFill="1" applyAlignment="1">
      <alignment vertical="top"/>
    </xf>
    <xf numFmtId="164" fontId="10" fillId="0" borderId="4" xfId="1" applyFont="1" applyFill="1" applyBorder="1" applyAlignment="1">
      <alignment vertical="top"/>
    </xf>
    <xf numFmtId="0" fontId="0" fillId="0" borderId="0" xfId="0" quotePrefix="1" applyAlignment="1">
      <alignment vertical="top" wrapText="1"/>
    </xf>
    <xf numFmtId="43" fontId="0" fillId="0" borderId="0" xfId="0" applyNumberFormat="1"/>
    <xf numFmtId="164" fontId="2" fillId="0" borderId="2" xfId="1" applyFont="1" applyFill="1" applyBorder="1"/>
    <xf numFmtId="17" fontId="0" fillId="0" borderId="0" xfId="0" quotePrefix="1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zoomScaleNormal="100" zoomScalePageLayoutView="90" workbookViewId="0"/>
  </sheetViews>
  <sheetFormatPr baseColWidth="10" defaultColWidth="8.83203125" defaultRowHeight="15" x14ac:dyDescent="0.2"/>
  <cols>
    <col min="1" max="1" width="62.5" bestFit="1" customWidth="1"/>
    <col min="2" max="2" width="4.33203125" customWidth="1"/>
    <col min="3" max="3" width="10.33203125" style="1" bestFit="1" customWidth="1"/>
    <col min="4" max="4" width="14.5" style="1" bestFit="1" customWidth="1"/>
    <col min="6" max="6" width="0.6640625" customWidth="1"/>
    <col min="7" max="7" width="9.1640625" bestFit="1" customWidth="1"/>
    <col min="8" max="8" width="42.33203125" customWidth="1"/>
    <col min="9" max="9" width="4.33203125" customWidth="1"/>
    <col min="10" max="10" width="11.1640625" style="1" bestFit="1" customWidth="1"/>
    <col min="11" max="11" width="14.5" style="1" bestFit="1" customWidth="1"/>
    <col min="13" max="13" width="57.1640625" customWidth="1"/>
    <col min="14" max="14" width="9.5" bestFit="1" customWidth="1"/>
    <col min="15" max="15" width="10" bestFit="1" customWidth="1"/>
  </cols>
  <sheetData>
    <row r="1" spans="1:11" ht="26" x14ac:dyDescent="0.3">
      <c r="A1" s="18" t="s">
        <v>0</v>
      </c>
      <c r="C1" s="4"/>
      <c r="D1" s="4"/>
      <c r="J1" s="4"/>
      <c r="K1" s="4"/>
    </row>
    <row r="2" spans="1:11" x14ac:dyDescent="0.2">
      <c r="A2" t="s">
        <v>119</v>
      </c>
      <c r="C2" s="4"/>
      <c r="D2" s="4"/>
      <c r="J2" s="4"/>
      <c r="K2" s="4"/>
    </row>
    <row r="3" spans="1:11" x14ac:dyDescent="0.2">
      <c r="C3" s="4"/>
      <c r="D3" s="4"/>
      <c r="J3" s="4"/>
      <c r="K3" s="4"/>
    </row>
    <row r="4" spans="1:11" ht="18" x14ac:dyDescent="0.35">
      <c r="C4" s="19" t="s">
        <v>1</v>
      </c>
      <c r="D4" s="19" t="s">
        <v>2</v>
      </c>
      <c r="J4" s="19" t="s">
        <v>1</v>
      </c>
      <c r="K4" s="19" t="s">
        <v>2</v>
      </c>
    </row>
    <row r="5" spans="1:11" ht="21" x14ac:dyDescent="0.25">
      <c r="A5" s="17" t="s">
        <v>3</v>
      </c>
      <c r="C5" s="4"/>
      <c r="D5" s="4"/>
      <c r="H5" s="17" t="s">
        <v>4</v>
      </c>
      <c r="J5" s="4"/>
      <c r="K5" s="4"/>
    </row>
    <row r="6" spans="1:11" x14ac:dyDescent="0.2">
      <c r="C6" s="4"/>
      <c r="D6" s="4"/>
      <c r="J6" s="4"/>
      <c r="K6" s="4"/>
    </row>
    <row r="7" spans="1:11" x14ac:dyDescent="0.2">
      <c r="A7" s="24" t="s">
        <v>5</v>
      </c>
      <c r="C7" s="4"/>
      <c r="D7" s="4"/>
      <c r="H7" s="24" t="s">
        <v>5</v>
      </c>
      <c r="J7" s="4"/>
      <c r="K7" s="4"/>
    </row>
    <row r="8" spans="1:11" x14ac:dyDescent="0.2">
      <c r="A8" t="s">
        <v>6</v>
      </c>
      <c r="C8" s="4">
        <v>0</v>
      </c>
      <c r="D8" s="4"/>
      <c r="H8" t="s">
        <v>76</v>
      </c>
      <c r="K8" s="4"/>
    </row>
    <row r="9" spans="1:11" x14ac:dyDescent="0.2">
      <c r="A9" t="s">
        <v>8</v>
      </c>
      <c r="C9" s="4">
        <v>0</v>
      </c>
      <c r="D9" s="4"/>
      <c r="H9" t="s">
        <v>7</v>
      </c>
      <c r="J9" s="4">
        <f>Transactions!E5+Transactions!E17</f>
        <v>97.1</v>
      </c>
      <c r="K9" s="4"/>
    </row>
    <row r="10" spans="1:11" x14ac:dyDescent="0.2">
      <c r="C10" s="4"/>
      <c r="D10" s="4"/>
      <c r="H10" t="s">
        <v>67</v>
      </c>
      <c r="J10" s="1">
        <f>+Transactions!E29</f>
        <v>384</v>
      </c>
    </row>
    <row r="11" spans="1:11" x14ac:dyDescent="0.2">
      <c r="A11" t="s">
        <v>26</v>
      </c>
      <c r="D11" s="4"/>
      <c r="H11" t="s">
        <v>65</v>
      </c>
      <c r="J11" s="4">
        <f>+Transactions!E26+Transactions!E27</f>
        <v>71.94</v>
      </c>
      <c r="K11" s="4"/>
    </row>
    <row r="12" spans="1:11" x14ac:dyDescent="0.2">
      <c r="C12" s="4"/>
      <c r="D12" s="4"/>
      <c r="J12" s="4"/>
      <c r="K12" s="4"/>
    </row>
    <row r="13" spans="1:11" x14ac:dyDescent="0.2">
      <c r="C13" s="4"/>
      <c r="D13" s="4"/>
      <c r="K13" s="4"/>
    </row>
    <row r="14" spans="1:11" x14ac:dyDescent="0.2">
      <c r="C14" s="4"/>
      <c r="D14" s="4"/>
      <c r="H14" t="s">
        <v>33</v>
      </c>
      <c r="J14" s="1">
        <f>Transactions!E8+Transactions!E21+Transactions!E24+Transactions!E25+Transactions!E28+Transactions!E30+Transactions!E42+Transactions!E44+Transactions!E53+Transactions!E58+Transactions!E60+Transactions!E61</f>
        <v>60</v>
      </c>
      <c r="K14" s="4"/>
    </row>
    <row r="15" spans="1:11" x14ac:dyDescent="0.2">
      <c r="C15" s="4"/>
      <c r="D15" s="4"/>
      <c r="K15" s="4"/>
    </row>
    <row r="16" spans="1:11" x14ac:dyDescent="0.2">
      <c r="A16" t="s">
        <v>25</v>
      </c>
      <c r="C16" s="4"/>
      <c r="D16" s="4"/>
      <c r="H16" t="s">
        <v>25</v>
      </c>
      <c r="J16" s="4"/>
      <c r="K16" s="4"/>
    </row>
    <row r="17" spans="1:13" x14ac:dyDescent="0.2">
      <c r="A17" s="22"/>
      <c r="B17" s="22"/>
      <c r="C17" s="5"/>
      <c r="D17" s="42">
        <f>SUM(C8:C16)</f>
        <v>0</v>
      </c>
      <c r="H17" s="22"/>
      <c r="I17" s="22"/>
      <c r="J17" s="5"/>
      <c r="K17" s="42">
        <f>SUM(J8:J16)</f>
        <v>613.04</v>
      </c>
    </row>
    <row r="18" spans="1:13" x14ac:dyDescent="0.2">
      <c r="C18" s="13"/>
      <c r="D18" s="13"/>
      <c r="J18" s="13"/>
      <c r="K18" s="13"/>
    </row>
    <row r="19" spans="1:13" x14ac:dyDescent="0.2">
      <c r="A19" s="24" t="s">
        <v>32</v>
      </c>
      <c r="C19" s="13"/>
      <c r="D19" s="13"/>
      <c r="H19" s="24" t="s">
        <v>32</v>
      </c>
      <c r="J19" s="13"/>
      <c r="K19" s="13"/>
    </row>
    <row r="20" spans="1:13" x14ac:dyDescent="0.2">
      <c r="A20" t="s">
        <v>75</v>
      </c>
      <c r="C20" s="13">
        <f>Transactions!D32+Transactions!D33+Transactions!D34+Transactions!D35+Transactions!D36+Transactions!D37+Transactions!D38+Transactions!D39+Transactions!D40+Transactions!D41+Transactions!D43</f>
        <v>914.99999999999989</v>
      </c>
      <c r="D20" s="13"/>
      <c r="E20" s="41">
        <f>J20-C20</f>
        <v>0</v>
      </c>
      <c r="H20" t="s">
        <v>83</v>
      </c>
      <c r="J20" s="13">
        <f>Transactions!E31</f>
        <v>915</v>
      </c>
      <c r="K20" s="13"/>
    </row>
    <row r="21" spans="1:13" x14ac:dyDescent="0.2">
      <c r="A21" t="s">
        <v>93</v>
      </c>
      <c r="C21" s="13">
        <f>Transactions!D46+Transactions!D47+Transactions!D48+Transactions!D49+Transactions!D50+Transactions!D51+Transactions!D52+Transactions!D54+Transactions!D55+Transactions!D56</f>
        <v>599.99999999999989</v>
      </c>
      <c r="D21" s="13"/>
      <c r="E21" s="41">
        <f>J21-C21</f>
        <v>0</v>
      </c>
      <c r="H21" t="s">
        <v>92</v>
      </c>
      <c r="J21" s="13">
        <f>Transactions!E45</f>
        <v>600</v>
      </c>
      <c r="K21" s="13"/>
    </row>
    <row r="22" spans="1:13" x14ac:dyDescent="0.2">
      <c r="C22" s="13"/>
      <c r="D22" s="13"/>
      <c r="E22" s="41"/>
      <c r="H22" s="43" t="s">
        <v>118</v>
      </c>
      <c r="J22" s="13"/>
      <c r="K22" s="13"/>
      <c r="M22" t="s">
        <v>117</v>
      </c>
    </row>
    <row r="23" spans="1:13" x14ac:dyDescent="0.2">
      <c r="C23" s="13"/>
      <c r="D23" s="13"/>
      <c r="J23" s="13"/>
      <c r="K23" s="13"/>
    </row>
    <row r="24" spans="1:13" x14ac:dyDescent="0.2">
      <c r="C24" s="13"/>
      <c r="D24" s="13"/>
      <c r="E24" s="41"/>
      <c r="G24" s="41"/>
      <c r="H24" s="24" t="s">
        <v>110</v>
      </c>
      <c r="J24" s="13"/>
      <c r="K24" s="13"/>
    </row>
    <row r="25" spans="1:13" x14ac:dyDescent="0.2">
      <c r="C25" s="13"/>
      <c r="D25" s="13"/>
      <c r="H25" t="s">
        <v>111</v>
      </c>
      <c r="J25" s="13">
        <f>Transactions!E59</f>
        <v>88.8</v>
      </c>
      <c r="K25" s="13"/>
    </row>
    <row r="26" spans="1:13" x14ac:dyDescent="0.2">
      <c r="C26" s="13"/>
      <c r="D26" s="13"/>
      <c r="H26" t="s">
        <v>113</v>
      </c>
      <c r="J26" s="13"/>
      <c r="K26" s="13"/>
      <c r="M26" t="s">
        <v>117</v>
      </c>
    </row>
    <row r="27" spans="1:13" x14ac:dyDescent="0.2">
      <c r="C27" s="13"/>
      <c r="D27" s="13"/>
      <c r="H27" t="s">
        <v>112</v>
      </c>
      <c r="J27" s="13"/>
      <c r="K27" s="13"/>
      <c r="M27" t="s">
        <v>117</v>
      </c>
    </row>
    <row r="28" spans="1:13" x14ac:dyDescent="0.2">
      <c r="C28" s="13"/>
      <c r="D28" s="13"/>
      <c r="J28" s="13"/>
      <c r="K28" s="13"/>
    </row>
    <row r="29" spans="1:13" x14ac:dyDescent="0.2">
      <c r="C29" s="13"/>
      <c r="D29" s="13"/>
      <c r="J29" s="13"/>
      <c r="K29" s="13"/>
    </row>
    <row r="30" spans="1:13" x14ac:dyDescent="0.2">
      <c r="A30" s="22"/>
      <c r="B30" s="22"/>
      <c r="C30" s="5"/>
      <c r="D30" s="42">
        <f>SUM(C20:C29)</f>
        <v>1514.9999999999998</v>
      </c>
      <c r="H30" s="22"/>
      <c r="I30" s="22"/>
      <c r="J30" s="5"/>
      <c r="K30" s="42">
        <f>SUM(J20:J29)</f>
        <v>1603.8</v>
      </c>
    </row>
    <row r="31" spans="1:13" x14ac:dyDescent="0.2">
      <c r="C31" s="4"/>
      <c r="D31" s="4"/>
      <c r="J31" s="4"/>
      <c r="K31" s="4"/>
    </row>
    <row r="32" spans="1:13" x14ac:dyDescent="0.2">
      <c r="A32" s="24" t="s">
        <v>9</v>
      </c>
      <c r="C32" s="4"/>
      <c r="D32" s="4"/>
      <c r="H32" s="24" t="s">
        <v>9</v>
      </c>
      <c r="J32" s="4"/>
      <c r="K32" s="4"/>
    </row>
    <row r="33" spans="1:15" x14ac:dyDescent="0.2">
      <c r="A33" t="s">
        <v>10</v>
      </c>
      <c r="C33" s="4">
        <v>0</v>
      </c>
      <c r="D33" s="4"/>
      <c r="H33" t="s">
        <v>27</v>
      </c>
      <c r="J33" s="4">
        <f>Transactions!E9+Transactions!E18+Transactions!E23</f>
        <v>755.37</v>
      </c>
      <c r="K33" s="4"/>
    </row>
    <row r="34" spans="1:15" x14ac:dyDescent="0.2">
      <c r="A34" t="s">
        <v>31</v>
      </c>
      <c r="C34" s="4">
        <f>Transactions!D10+Transactions!D11+Transactions!D12+Transactions!D13+Transactions!D14+Transactions!D15+Transactions!D16+Transactions!K5+Transactions!K6+Transactions!K7+Transactions!K8+Transactions!K9+Transactions!K10+Transactions!K11+Transactions!D19+Transactions!D20</f>
        <v>640</v>
      </c>
      <c r="D34" s="4"/>
      <c r="H34" t="s">
        <v>28</v>
      </c>
      <c r="J34" s="4">
        <f>Transactions!E6</f>
        <v>60</v>
      </c>
      <c r="K34" s="4"/>
    </row>
    <row r="35" spans="1:15" x14ac:dyDescent="0.2">
      <c r="A35" t="s">
        <v>28</v>
      </c>
      <c r="C35" s="4"/>
      <c r="D35" s="4"/>
      <c r="H35" t="s">
        <v>38</v>
      </c>
      <c r="J35" s="4">
        <f>Transactions!E7</f>
        <v>1815</v>
      </c>
      <c r="K35" s="4"/>
      <c r="O35" s="2"/>
    </row>
    <row r="36" spans="1:15" x14ac:dyDescent="0.2">
      <c r="C36" s="4"/>
      <c r="D36" s="4"/>
      <c r="H36" t="s">
        <v>29</v>
      </c>
      <c r="K36" s="4"/>
      <c r="O36" s="2"/>
    </row>
    <row r="37" spans="1:15" x14ac:dyDescent="0.2">
      <c r="D37" s="4"/>
      <c r="H37" t="s">
        <v>30</v>
      </c>
      <c r="J37" s="4">
        <f>Transactions!L12+Transactions!E22</f>
        <v>379.75</v>
      </c>
      <c r="K37" s="4"/>
    </row>
    <row r="38" spans="1:15" x14ac:dyDescent="0.2">
      <c r="C38" s="4"/>
      <c r="D38" s="4"/>
      <c r="H38" t="s">
        <v>34</v>
      </c>
      <c r="J38" s="4">
        <f>Transactions!E57</f>
        <v>100</v>
      </c>
    </row>
    <row r="39" spans="1:15" x14ac:dyDescent="0.2">
      <c r="C39" s="4"/>
      <c r="D39" s="4"/>
      <c r="H39" t="s">
        <v>35</v>
      </c>
      <c r="J39" s="1">
        <f>Transactions!E62</f>
        <v>76.08</v>
      </c>
    </row>
    <row r="40" spans="1:15" x14ac:dyDescent="0.2">
      <c r="A40" s="22"/>
      <c r="B40" s="22"/>
      <c r="C40" s="5"/>
      <c r="D40" s="42">
        <f>SUM(C33:C40)</f>
        <v>640</v>
      </c>
      <c r="H40" s="22"/>
      <c r="I40" s="22"/>
      <c r="J40" s="5"/>
      <c r="K40" s="42">
        <f>SUM(J33:J40)</f>
        <v>3186.2</v>
      </c>
      <c r="O40" s="2"/>
    </row>
    <row r="41" spans="1:15" ht="16" x14ac:dyDescent="0.2">
      <c r="C41" s="4"/>
      <c r="D41" s="4"/>
      <c r="H41" s="6"/>
      <c r="I41" s="6"/>
      <c r="J41" s="26"/>
      <c r="K41" s="34"/>
      <c r="O41" s="2"/>
    </row>
    <row r="42" spans="1:15" x14ac:dyDescent="0.2">
      <c r="A42" s="24"/>
      <c r="C42" s="4"/>
      <c r="D42" s="4"/>
      <c r="H42" s="24" t="s">
        <v>11</v>
      </c>
      <c r="O42" s="2"/>
    </row>
    <row r="43" spans="1:15" x14ac:dyDescent="0.2">
      <c r="C43" s="4"/>
      <c r="D43" s="4"/>
      <c r="O43" s="2"/>
    </row>
    <row r="44" spans="1:15" x14ac:dyDescent="0.2">
      <c r="C44" s="4"/>
      <c r="D44" s="4"/>
    </row>
    <row r="45" spans="1:15" x14ac:dyDescent="0.2">
      <c r="C45" s="4"/>
      <c r="D45" s="4"/>
      <c r="J45" s="11"/>
      <c r="K45" s="11"/>
    </row>
    <row r="46" spans="1:15" x14ac:dyDescent="0.2">
      <c r="A46" s="22"/>
      <c r="B46" s="22"/>
      <c r="C46" s="5"/>
      <c r="D46" s="4">
        <f>SUM(C41:C46)</f>
        <v>0</v>
      </c>
      <c r="H46" s="23"/>
      <c r="I46" s="22"/>
      <c r="J46" s="5"/>
      <c r="K46" s="4">
        <f>SUM(J43:J46)</f>
        <v>0</v>
      </c>
    </row>
    <row r="47" spans="1:15" ht="30.75" customHeight="1" x14ac:dyDescent="0.2">
      <c r="A47" s="37" t="s">
        <v>2</v>
      </c>
      <c r="B47" s="37"/>
      <c r="C47" s="38"/>
      <c r="D47" s="39">
        <f>SUM(D7:D46)</f>
        <v>2155</v>
      </c>
      <c r="E47" s="7"/>
      <c r="F47" s="7"/>
      <c r="G47" s="7"/>
      <c r="H47" s="37" t="s">
        <v>2</v>
      </c>
      <c r="I47" s="37"/>
      <c r="J47" s="38"/>
      <c r="K47" s="39">
        <f>SUM(K7:K46)</f>
        <v>5403.04</v>
      </c>
      <c r="M47" s="40"/>
      <c r="O47" s="2"/>
    </row>
    <row r="48" spans="1:15" x14ac:dyDescent="0.2">
      <c r="C48" s="4"/>
      <c r="D48" s="4"/>
    </row>
    <row r="49" spans="1:14" x14ac:dyDescent="0.2">
      <c r="D49" s="4"/>
    </row>
    <row r="50" spans="1:14" x14ac:dyDescent="0.2">
      <c r="C50" s="11"/>
      <c r="H50" s="6" t="str">
        <f>IF(K50&gt;0,"Excess Income Carried Forward","Excess Expenditure Carried Forward")</f>
        <v>Excess Expenditure Carried Forward</v>
      </c>
      <c r="J50" s="2">
        <f>+D52-K47</f>
        <v>-3248.04</v>
      </c>
      <c r="K50" s="1">
        <f>J50</f>
        <v>-3248.04</v>
      </c>
      <c r="L50" s="41"/>
      <c r="M50" s="2"/>
    </row>
    <row r="51" spans="1:14" x14ac:dyDescent="0.2">
      <c r="C51" s="11"/>
      <c r="D51" s="11"/>
      <c r="H51" s="22"/>
      <c r="I51" s="22"/>
      <c r="J51" s="25"/>
    </row>
    <row r="52" spans="1:14" ht="22" thickBot="1" x14ac:dyDescent="0.3">
      <c r="A52" s="27"/>
      <c r="B52" s="27"/>
      <c r="C52" s="28"/>
      <c r="D52" s="29">
        <f>D47</f>
        <v>2155</v>
      </c>
      <c r="K52" s="29">
        <f>K47+K50</f>
        <v>2155</v>
      </c>
    </row>
    <row r="53" spans="1:14" ht="16" thickTop="1" x14ac:dyDescent="0.2">
      <c r="C53" s="11"/>
      <c r="D53" s="12"/>
      <c r="J53" s="13"/>
      <c r="K53" s="13"/>
    </row>
    <row r="54" spans="1:14" x14ac:dyDescent="0.2">
      <c r="D54" s="11"/>
      <c r="J54" s="13"/>
      <c r="K54" s="13"/>
    </row>
    <row r="55" spans="1:14" x14ac:dyDescent="0.2">
      <c r="J55" s="13"/>
      <c r="K55" s="13"/>
      <c r="N55" s="2"/>
    </row>
    <row r="56" spans="1:14" x14ac:dyDescent="0.2">
      <c r="J56" s="13"/>
      <c r="K56" s="14"/>
    </row>
  </sheetData>
  <pageMargins left="0.70866141732283472" right="0.70866141732283472" top="0.74803149606299213" bottom="0.74803149606299213" header="0.31496062992125984" footer="0.31496062992125984"/>
  <pageSetup paperSize="9" scale="7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1"/>
  <sheetViews>
    <sheetView zoomScale="80" zoomScaleNormal="80" zoomScalePageLayoutView="80" workbookViewId="0">
      <selection activeCell="B60" sqref="B60"/>
    </sheetView>
  </sheetViews>
  <sheetFormatPr baseColWidth="10" defaultColWidth="8.83203125" defaultRowHeight="15" x14ac:dyDescent="0.2"/>
  <cols>
    <col min="1" max="1" width="13.6640625" customWidth="1"/>
    <col min="2" max="2" width="56.1640625" customWidth="1"/>
    <col min="3" max="3" width="13" style="9" customWidth="1"/>
    <col min="4" max="4" width="10.33203125" style="1" bestFit="1" customWidth="1"/>
    <col min="5" max="5" width="10.1640625" style="1" bestFit="1" customWidth="1"/>
    <col min="6" max="6" width="11.5" bestFit="1" customWidth="1"/>
    <col min="7" max="7" width="10.33203125" bestFit="1" customWidth="1"/>
    <col min="8" max="8" width="11.5" bestFit="1" customWidth="1"/>
    <col min="9" max="9" width="43.33203125" bestFit="1" customWidth="1"/>
    <col min="10" max="10" width="12.1640625" customWidth="1"/>
    <col min="11" max="11" width="8.5" style="1" bestFit="1" customWidth="1"/>
    <col min="12" max="12" width="10.33203125" style="1" bestFit="1" customWidth="1"/>
    <col min="13" max="13" width="10.33203125" bestFit="1" customWidth="1"/>
    <col min="15" max="15" width="11.5" bestFit="1" customWidth="1"/>
  </cols>
  <sheetData>
    <row r="1" spans="1:14" ht="24" x14ac:dyDescent="0.3">
      <c r="A1" s="31" t="s">
        <v>12</v>
      </c>
      <c r="C1" s="33" t="s">
        <v>86</v>
      </c>
      <c r="F1" s="20" t="s">
        <v>13</v>
      </c>
      <c r="H1" s="10" t="s">
        <v>14</v>
      </c>
    </row>
    <row r="3" spans="1:14" x14ac:dyDescent="0.2">
      <c r="A3" s="15" t="s">
        <v>15</v>
      </c>
      <c r="B3" s="15" t="s">
        <v>16</v>
      </c>
      <c r="C3" s="30" t="s">
        <v>17</v>
      </c>
      <c r="D3" s="16" t="s">
        <v>18</v>
      </c>
      <c r="E3" s="16" t="s">
        <v>19</v>
      </c>
      <c r="F3" s="15" t="s">
        <v>20</v>
      </c>
      <c r="H3" s="15" t="s">
        <v>15</v>
      </c>
      <c r="I3" s="15" t="s">
        <v>16</v>
      </c>
      <c r="J3" s="15" t="s">
        <v>17</v>
      </c>
      <c r="K3" s="16" t="s">
        <v>18</v>
      </c>
      <c r="L3" s="16" t="s">
        <v>19</v>
      </c>
      <c r="M3" s="15" t="s">
        <v>20</v>
      </c>
    </row>
    <row r="4" spans="1:14" x14ac:dyDescent="0.2">
      <c r="A4" t="s">
        <v>21</v>
      </c>
      <c r="B4" t="s">
        <v>22</v>
      </c>
      <c r="E4" s="4"/>
      <c r="F4" s="8">
        <v>9619.4599999999991</v>
      </c>
      <c r="H4" s="9" t="s">
        <v>21</v>
      </c>
      <c r="I4" t="s">
        <v>22</v>
      </c>
      <c r="M4" s="21">
        <v>-0.04</v>
      </c>
    </row>
    <row r="5" spans="1:14" x14ac:dyDescent="0.2">
      <c r="A5" s="3">
        <v>44671</v>
      </c>
      <c r="B5" t="s">
        <v>68</v>
      </c>
      <c r="C5" s="9" t="s">
        <v>84</v>
      </c>
      <c r="D5" s="4"/>
      <c r="E5" s="4">
        <v>37</v>
      </c>
      <c r="F5" s="8">
        <f>F4+D5-E5</f>
        <v>9582.4599999999991</v>
      </c>
      <c r="H5" s="32">
        <v>44688</v>
      </c>
      <c r="I5" t="s">
        <v>45</v>
      </c>
      <c r="K5" s="4">
        <v>40</v>
      </c>
      <c r="L5" s="4"/>
      <c r="M5" s="8">
        <f>M4+K5-L5</f>
        <v>39.96</v>
      </c>
    </row>
    <row r="6" spans="1:14" x14ac:dyDescent="0.2">
      <c r="A6" s="3">
        <v>44678</v>
      </c>
      <c r="B6" t="s">
        <v>60</v>
      </c>
      <c r="C6" s="9" t="s">
        <v>84</v>
      </c>
      <c r="D6" s="4"/>
      <c r="E6" s="4">
        <v>60</v>
      </c>
      <c r="F6" s="8">
        <f t="shared" ref="F6:F62" si="0">F5+D6-E6</f>
        <v>9522.4599999999991</v>
      </c>
      <c r="H6" s="32">
        <v>44688</v>
      </c>
      <c r="I6" t="s">
        <v>46</v>
      </c>
      <c r="K6" s="4">
        <v>40</v>
      </c>
      <c r="L6" s="4"/>
      <c r="M6" s="8">
        <f t="shared" ref="M6:M64" si="1">M5+K6-L6</f>
        <v>79.960000000000008</v>
      </c>
    </row>
    <row r="7" spans="1:14" x14ac:dyDescent="0.2">
      <c r="A7" s="3">
        <v>44684</v>
      </c>
      <c r="B7" t="s">
        <v>36</v>
      </c>
      <c r="C7" s="9" t="s">
        <v>84</v>
      </c>
      <c r="D7" s="4"/>
      <c r="E7" s="4">
        <v>1815</v>
      </c>
      <c r="F7" s="8">
        <f t="shared" si="0"/>
        <v>7707.4599999999991</v>
      </c>
      <c r="H7" s="32">
        <v>44688</v>
      </c>
      <c r="I7" t="s">
        <v>47</v>
      </c>
      <c r="K7" s="4">
        <v>40</v>
      </c>
      <c r="L7" s="4"/>
      <c r="M7" s="8">
        <f t="shared" si="1"/>
        <v>119.96000000000001</v>
      </c>
    </row>
    <row r="8" spans="1:14" x14ac:dyDescent="0.2">
      <c r="A8" s="3">
        <v>44686</v>
      </c>
      <c r="B8" t="s">
        <v>37</v>
      </c>
      <c r="C8" s="9" t="s">
        <v>85</v>
      </c>
      <c r="D8" s="4"/>
      <c r="E8" s="4">
        <v>5</v>
      </c>
      <c r="F8" s="8">
        <f t="shared" si="0"/>
        <v>7702.4599999999991</v>
      </c>
      <c r="H8" s="32">
        <v>44688</v>
      </c>
      <c r="I8" t="s">
        <v>48</v>
      </c>
      <c r="K8" s="4">
        <v>40</v>
      </c>
      <c r="L8" s="4"/>
      <c r="M8" s="8">
        <f t="shared" si="1"/>
        <v>159.96</v>
      </c>
    </row>
    <row r="9" spans="1:14" x14ac:dyDescent="0.2">
      <c r="A9" s="3">
        <v>44686</v>
      </c>
      <c r="B9" t="s">
        <v>53</v>
      </c>
      <c r="C9" s="9" t="s">
        <v>84</v>
      </c>
      <c r="D9" s="4"/>
      <c r="E9" s="4">
        <v>141.43</v>
      </c>
      <c r="F9" s="8">
        <f t="shared" si="0"/>
        <v>7561.0299999999988</v>
      </c>
      <c r="G9" s="2"/>
      <c r="H9" s="32">
        <v>44688</v>
      </c>
      <c r="I9" t="s">
        <v>49</v>
      </c>
      <c r="K9" s="4">
        <v>40</v>
      </c>
      <c r="L9" s="4"/>
      <c r="M9" s="8">
        <f t="shared" si="1"/>
        <v>199.96</v>
      </c>
    </row>
    <row r="10" spans="1:14" x14ac:dyDescent="0.2">
      <c r="A10" s="3">
        <v>44688</v>
      </c>
      <c r="B10" t="s">
        <v>39</v>
      </c>
      <c r="C10" s="9" t="s">
        <v>84</v>
      </c>
      <c r="D10" s="4">
        <v>40</v>
      </c>
      <c r="E10" s="4"/>
      <c r="F10" s="8">
        <f t="shared" si="0"/>
        <v>7601.0299999999988</v>
      </c>
      <c r="H10" s="32">
        <v>44688</v>
      </c>
      <c r="I10" t="s">
        <v>50</v>
      </c>
      <c r="J10" s="9"/>
      <c r="K10" s="4">
        <v>40</v>
      </c>
      <c r="L10" s="4"/>
      <c r="M10" s="8">
        <f t="shared" si="1"/>
        <v>239.96</v>
      </c>
      <c r="N10" s="2"/>
    </row>
    <row r="11" spans="1:14" x14ac:dyDescent="0.2">
      <c r="A11" s="3">
        <v>44688</v>
      </c>
      <c r="B11" t="s">
        <v>61</v>
      </c>
      <c r="C11" s="9" t="s">
        <v>84</v>
      </c>
      <c r="D11" s="4">
        <v>40</v>
      </c>
      <c r="E11" s="4"/>
      <c r="F11" s="8">
        <f t="shared" si="0"/>
        <v>7641.0299999999988</v>
      </c>
      <c r="H11" s="32">
        <v>44688</v>
      </c>
      <c r="I11" t="s">
        <v>51</v>
      </c>
      <c r="K11" s="4">
        <v>40</v>
      </c>
      <c r="L11" s="4"/>
      <c r="M11" s="8">
        <f t="shared" si="1"/>
        <v>279.96000000000004</v>
      </c>
      <c r="N11" s="2"/>
    </row>
    <row r="12" spans="1:14" x14ac:dyDescent="0.2">
      <c r="A12" s="3">
        <v>44688</v>
      </c>
      <c r="B12" t="s">
        <v>40</v>
      </c>
      <c r="C12" s="9" t="s">
        <v>84</v>
      </c>
      <c r="D12" s="4">
        <v>40</v>
      </c>
      <c r="E12" s="4"/>
      <c r="F12" s="8">
        <f t="shared" si="0"/>
        <v>7681.0299999999988</v>
      </c>
      <c r="H12" s="32">
        <v>44688</v>
      </c>
      <c r="I12" t="s">
        <v>52</v>
      </c>
      <c r="K12" s="4"/>
      <c r="L12" s="4">
        <v>270</v>
      </c>
      <c r="M12" s="8">
        <f t="shared" si="1"/>
        <v>9.9600000000000364</v>
      </c>
      <c r="N12" s="2"/>
    </row>
    <row r="13" spans="1:14" x14ac:dyDescent="0.2">
      <c r="A13" s="3">
        <v>44688</v>
      </c>
      <c r="B13" t="s">
        <v>41</v>
      </c>
      <c r="C13" s="9" t="s">
        <v>84</v>
      </c>
      <c r="D13" s="4">
        <v>40</v>
      </c>
      <c r="E13" s="4"/>
      <c r="F13" s="8">
        <f t="shared" si="0"/>
        <v>7721.0299999999988</v>
      </c>
      <c r="H13" s="32"/>
      <c r="K13" s="4"/>
      <c r="L13" s="2"/>
      <c r="M13" s="2">
        <f t="shared" si="1"/>
        <v>9.9600000000000364</v>
      </c>
      <c r="N13" s="2"/>
    </row>
    <row r="14" spans="1:14" x14ac:dyDescent="0.2">
      <c r="A14" s="3">
        <v>44688</v>
      </c>
      <c r="B14" t="s">
        <v>42</v>
      </c>
      <c r="C14" s="9" t="s">
        <v>84</v>
      </c>
      <c r="D14" s="4">
        <v>40</v>
      </c>
      <c r="E14" s="4"/>
      <c r="F14" s="8">
        <f t="shared" si="0"/>
        <v>7761.0299999999988</v>
      </c>
      <c r="H14" s="32"/>
      <c r="K14" s="4"/>
      <c r="L14" s="4"/>
      <c r="M14" s="2">
        <f t="shared" si="1"/>
        <v>9.9600000000000364</v>
      </c>
    </row>
    <row r="15" spans="1:14" x14ac:dyDescent="0.2">
      <c r="A15" s="3">
        <v>44688</v>
      </c>
      <c r="B15" t="s">
        <v>43</v>
      </c>
      <c r="C15" s="9" t="s">
        <v>84</v>
      </c>
      <c r="D15" s="4">
        <v>40</v>
      </c>
      <c r="E15" s="4"/>
      <c r="F15" s="8">
        <f t="shared" si="0"/>
        <v>7801.0299999999988</v>
      </c>
      <c r="H15" s="32"/>
      <c r="K15" s="4"/>
      <c r="L15" s="4"/>
      <c r="M15" s="2">
        <f t="shared" si="1"/>
        <v>9.9600000000000364</v>
      </c>
    </row>
    <row r="16" spans="1:14" x14ac:dyDescent="0.2">
      <c r="A16" s="3">
        <v>44689</v>
      </c>
      <c r="B16" t="s">
        <v>44</v>
      </c>
      <c r="C16" s="9" t="s">
        <v>84</v>
      </c>
      <c r="D16" s="4">
        <v>40</v>
      </c>
      <c r="E16" s="4"/>
      <c r="F16" s="8">
        <f t="shared" si="0"/>
        <v>7841.0299999999988</v>
      </c>
      <c r="H16" s="32"/>
      <c r="K16" s="4"/>
      <c r="L16" s="4"/>
      <c r="M16" s="2">
        <f t="shared" si="1"/>
        <v>9.9600000000000364</v>
      </c>
    </row>
    <row r="17" spans="1:15" x14ac:dyDescent="0.2">
      <c r="A17" s="3">
        <v>44692</v>
      </c>
      <c r="B17" t="s">
        <v>54</v>
      </c>
      <c r="C17" s="9" t="s">
        <v>84</v>
      </c>
      <c r="D17" s="4"/>
      <c r="E17" s="4">
        <v>60.1</v>
      </c>
      <c r="F17" s="8">
        <f t="shared" si="0"/>
        <v>7780.9299999999985</v>
      </c>
      <c r="H17" s="32"/>
      <c r="K17" s="4"/>
      <c r="L17" s="4"/>
      <c r="M17" s="2">
        <f t="shared" si="1"/>
        <v>9.9600000000000364</v>
      </c>
    </row>
    <row r="18" spans="1:15" x14ac:dyDescent="0.2">
      <c r="A18" s="3">
        <v>44698</v>
      </c>
      <c r="B18" t="s">
        <v>55</v>
      </c>
      <c r="C18" s="9" t="s">
        <v>84</v>
      </c>
      <c r="E18" s="4">
        <v>225</v>
      </c>
      <c r="F18" s="8">
        <f t="shared" si="0"/>
        <v>7555.9299999999985</v>
      </c>
      <c r="H18" s="32"/>
      <c r="K18" s="4"/>
      <c r="L18" s="4"/>
      <c r="M18" s="2">
        <f t="shared" si="1"/>
        <v>9.9600000000000364</v>
      </c>
    </row>
    <row r="19" spans="1:15" x14ac:dyDescent="0.2">
      <c r="A19" s="3">
        <v>44706</v>
      </c>
      <c r="B19" t="s">
        <v>56</v>
      </c>
      <c r="C19" s="9" t="s">
        <v>84</v>
      </c>
      <c r="D19" s="1">
        <v>40</v>
      </c>
      <c r="E19" s="4"/>
      <c r="F19" s="8">
        <f t="shared" si="0"/>
        <v>7595.9299999999985</v>
      </c>
      <c r="H19" s="32"/>
      <c r="K19" s="4"/>
      <c r="L19" s="4"/>
      <c r="M19" s="2">
        <f t="shared" si="1"/>
        <v>9.9600000000000364</v>
      </c>
    </row>
    <row r="20" spans="1:15" x14ac:dyDescent="0.2">
      <c r="A20" s="3">
        <v>44712</v>
      </c>
      <c r="B20" t="s">
        <v>57</v>
      </c>
      <c r="C20" s="9" t="s">
        <v>84</v>
      </c>
      <c r="D20" s="4">
        <v>40</v>
      </c>
      <c r="E20" s="4"/>
      <c r="F20" s="8">
        <f t="shared" si="0"/>
        <v>7635.9299999999985</v>
      </c>
      <c r="H20" s="32"/>
      <c r="K20" s="4"/>
      <c r="L20" s="4"/>
      <c r="M20" s="2">
        <f t="shared" si="1"/>
        <v>9.9600000000000364</v>
      </c>
    </row>
    <row r="21" spans="1:15" x14ac:dyDescent="0.2">
      <c r="A21" s="3">
        <v>44716</v>
      </c>
      <c r="B21" t="s">
        <v>59</v>
      </c>
      <c r="C21" s="9" t="s">
        <v>85</v>
      </c>
      <c r="D21" s="4"/>
      <c r="E21" s="1">
        <v>5</v>
      </c>
      <c r="F21" s="8">
        <f t="shared" si="0"/>
        <v>7630.9299999999985</v>
      </c>
      <c r="H21" s="32"/>
      <c r="J21" s="9"/>
      <c r="K21" s="4"/>
      <c r="L21" s="4"/>
      <c r="M21" s="2">
        <f t="shared" si="1"/>
        <v>9.9600000000000364</v>
      </c>
    </row>
    <row r="22" spans="1:15" x14ac:dyDescent="0.2">
      <c r="A22" s="3">
        <v>44718</v>
      </c>
      <c r="B22" t="s">
        <v>58</v>
      </c>
      <c r="C22" s="9" t="s">
        <v>84</v>
      </c>
      <c r="D22" s="4"/>
      <c r="E22" s="4">
        <v>109.75</v>
      </c>
      <c r="F22" s="8">
        <f t="shared" si="0"/>
        <v>7521.1799999999985</v>
      </c>
      <c r="H22" s="32"/>
      <c r="K22" s="4"/>
      <c r="L22" s="4"/>
      <c r="M22" s="2">
        <f t="shared" si="1"/>
        <v>9.9600000000000364</v>
      </c>
    </row>
    <row r="23" spans="1:15" x14ac:dyDescent="0.2">
      <c r="A23" s="3">
        <v>44720</v>
      </c>
      <c r="B23" t="s">
        <v>62</v>
      </c>
      <c r="C23" s="9" t="s">
        <v>84</v>
      </c>
      <c r="D23" s="4"/>
      <c r="E23" s="4">
        <v>388.94</v>
      </c>
      <c r="F23" s="8">
        <f t="shared" si="0"/>
        <v>7132.2399999999989</v>
      </c>
      <c r="G23" s="1"/>
      <c r="H23" s="32"/>
      <c r="K23" s="4"/>
      <c r="L23" s="4"/>
      <c r="M23" s="2">
        <f t="shared" si="1"/>
        <v>9.9600000000000364</v>
      </c>
    </row>
    <row r="24" spans="1:15" x14ac:dyDescent="0.2">
      <c r="A24" s="3">
        <v>44747</v>
      </c>
      <c r="B24" t="s">
        <v>63</v>
      </c>
      <c r="C24" s="9" t="s">
        <v>85</v>
      </c>
      <c r="D24" s="4"/>
      <c r="E24" s="4">
        <v>5</v>
      </c>
      <c r="F24" s="8">
        <f t="shared" si="0"/>
        <v>7127.2399999999989</v>
      </c>
      <c r="H24" s="32"/>
      <c r="K24" s="2"/>
      <c r="L24" s="4"/>
      <c r="M24" s="2">
        <f t="shared" si="1"/>
        <v>9.9600000000000364</v>
      </c>
    </row>
    <row r="25" spans="1:15" x14ac:dyDescent="0.2">
      <c r="A25" s="3">
        <v>44796</v>
      </c>
      <c r="B25" t="s">
        <v>64</v>
      </c>
      <c r="C25" s="9" t="s">
        <v>85</v>
      </c>
      <c r="E25" s="1">
        <v>5</v>
      </c>
      <c r="F25" s="8">
        <f t="shared" si="0"/>
        <v>7122.2399999999989</v>
      </c>
      <c r="H25" s="32"/>
      <c r="K25" s="2"/>
      <c r="L25" s="4"/>
      <c r="M25" s="2">
        <f t="shared" si="1"/>
        <v>9.9600000000000364</v>
      </c>
    </row>
    <row r="26" spans="1:15" x14ac:dyDescent="0.2">
      <c r="A26" s="3">
        <v>44796</v>
      </c>
      <c r="B26" t="s">
        <v>66</v>
      </c>
      <c r="C26" s="9" t="s">
        <v>84</v>
      </c>
      <c r="D26" s="4"/>
      <c r="E26" s="1">
        <v>41.94</v>
      </c>
      <c r="F26" s="8">
        <f t="shared" si="0"/>
        <v>7080.2999999999993</v>
      </c>
      <c r="G26" s="2"/>
      <c r="H26" s="32"/>
      <c r="K26" s="2"/>
      <c r="L26" s="4"/>
      <c r="M26" s="2">
        <f t="shared" si="1"/>
        <v>9.9600000000000364</v>
      </c>
    </row>
    <row r="27" spans="1:15" x14ac:dyDescent="0.2">
      <c r="A27" s="3">
        <v>44806</v>
      </c>
      <c r="B27" t="s">
        <v>69</v>
      </c>
      <c r="C27" s="9" t="s">
        <v>84</v>
      </c>
      <c r="D27" s="4"/>
      <c r="E27" s="4">
        <v>30</v>
      </c>
      <c r="F27" s="8">
        <f t="shared" si="0"/>
        <v>7050.2999999999993</v>
      </c>
      <c r="H27" s="32"/>
      <c r="K27" s="2"/>
      <c r="L27" s="4"/>
      <c r="M27" s="2">
        <f t="shared" si="1"/>
        <v>9.9600000000000364</v>
      </c>
    </row>
    <row r="28" spans="1:15" x14ac:dyDescent="0.2">
      <c r="A28" s="3">
        <v>44808</v>
      </c>
      <c r="B28" t="s">
        <v>70</v>
      </c>
      <c r="C28" s="9" t="s">
        <v>85</v>
      </c>
      <c r="D28" s="4"/>
      <c r="E28" s="4">
        <v>5</v>
      </c>
      <c r="F28" s="8">
        <f t="shared" si="0"/>
        <v>7045.2999999999993</v>
      </c>
      <c r="H28" s="32"/>
      <c r="K28" s="2"/>
      <c r="L28" s="4"/>
      <c r="M28" s="2">
        <f t="shared" si="1"/>
        <v>9.9600000000000364</v>
      </c>
    </row>
    <row r="29" spans="1:15" x14ac:dyDescent="0.2">
      <c r="A29" s="3">
        <v>44824</v>
      </c>
      <c r="B29" t="s">
        <v>71</v>
      </c>
      <c r="C29" s="9" t="s">
        <v>84</v>
      </c>
      <c r="D29" s="4"/>
      <c r="E29" s="4">
        <v>384</v>
      </c>
      <c r="F29" s="8">
        <f t="shared" si="0"/>
        <v>6661.2999999999993</v>
      </c>
      <c r="H29" s="32"/>
      <c r="K29" s="4"/>
      <c r="L29" s="4"/>
      <c r="M29" s="2">
        <f t="shared" si="1"/>
        <v>9.9600000000000364</v>
      </c>
      <c r="O29" s="2"/>
    </row>
    <row r="30" spans="1:15" x14ac:dyDescent="0.2">
      <c r="A30" s="3">
        <v>44839</v>
      </c>
      <c r="B30" t="s">
        <v>72</v>
      </c>
      <c r="C30" s="9" t="s">
        <v>85</v>
      </c>
      <c r="D30" s="4"/>
      <c r="E30" s="4">
        <v>5</v>
      </c>
      <c r="F30" s="8">
        <f t="shared" si="0"/>
        <v>6656.2999999999993</v>
      </c>
      <c r="H30" s="32"/>
      <c r="K30" s="4"/>
      <c r="L30" s="4"/>
      <c r="M30" s="2">
        <f t="shared" si="1"/>
        <v>9.9600000000000364</v>
      </c>
    </row>
    <row r="31" spans="1:15" x14ac:dyDescent="0.2">
      <c r="A31" s="3">
        <v>44846</v>
      </c>
      <c r="B31" t="s">
        <v>73</v>
      </c>
      <c r="C31" s="9" t="s">
        <v>84</v>
      </c>
      <c r="D31" s="4"/>
      <c r="E31" s="4">
        <v>915</v>
      </c>
      <c r="F31" s="8">
        <f t="shared" si="0"/>
        <v>5741.2999999999993</v>
      </c>
      <c r="M31" s="2">
        <f t="shared" si="1"/>
        <v>9.9600000000000364</v>
      </c>
    </row>
    <row r="32" spans="1:15" x14ac:dyDescent="0.2">
      <c r="A32" s="3">
        <v>44846</v>
      </c>
      <c r="B32" t="s">
        <v>74</v>
      </c>
      <c r="C32" s="9" t="s">
        <v>84</v>
      </c>
      <c r="D32" s="4">
        <v>22.88</v>
      </c>
      <c r="E32" s="4"/>
      <c r="F32" s="8">
        <f t="shared" si="0"/>
        <v>5764.1799999999994</v>
      </c>
      <c r="M32" s="2">
        <f t="shared" si="1"/>
        <v>9.9600000000000364</v>
      </c>
    </row>
    <row r="33" spans="1:13" x14ac:dyDescent="0.2">
      <c r="A33" s="3">
        <v>44846</v>
      </c>
      <c r="B33" t="s">
        <v>77</v>
      </c>
      <c r="C33" s="9" t="s">
        <v>84</v>
      </c>
      <c r="D33" s="4">
        <v>45.76</v>
      </c>
      <c r="E33" s="4"/>
      <c r="F33" s="8">
        <f t="shared" si="0"/>
        <v>5809.94</v>
      </c>
      <c r="M33" s="2">
        <f t="shared" si="1"/>
        <v>9.9600000000000364</v>
      </c>
    </row>
    <row r="34" spans="1:13" x14ac:dyDescent="0.2">
      <c r="A34" s="3">
        <v>44846</v>
      </c>
      <c r="B34" t="s">
        <v>78</v>
      </c>
      <c r="C34" s="9" t="s">
        <v>84</v>
      </c>
      <c r="D34" s="1">
        <v>182.84</v>
      </c>
      <c r="F34" s="8">
        <f t="shared" si="0"/>
        <v>5992.78</v>
      </c>
      <c r="M34" s="2">
        <f t="shared" si="1"/>
        <v>9.9600000000000364</v>
      </c>
    </row>
    <row r="35" spans="1:13" x14ac:dyDescent="0.2">
      <c r="A35" s="3">
        <v>44847</v>
      </c>
      <c r="B35" t="s">
        <v>79</v>
      </c>
      <c r="C35" s="9" t="s">
        <v>84</v>
      </c>
      <c r="D35" s="4">
        <v>91.52</v>
      </c>
      <c r="E35" s="4"/>
      <c r="F35" s="8">
        <f t="shared" si="0"/>
        <v>6084.3</v>
      </c>
      <c r="M35" s="2">
        <f t="shared" si="1"/>
        <v>9.9600000000000364</v>
      </c>
    </row>
    <row r="36" spans="1:13" x14ac:dyDescent="0.2">
      <c r="A36" s="3">
        <v>44848</v>
      </c>
      <c r="B36" t="s">
        <v>80</v>
      </c>
      <c r="C36" s="9" t="s">
        <v>84</v>
      </c>
      <c r="D36" s="4">
        <v>45.76</v>
      </c>
      <c r="E36" s="4"/>
      <c r="F36" s="8">
        <f t="shared" si="0"/>
        <v>6130.06</v>
      </c>
      <c r="M36" s="2">
        <f t="shared" si="1"/>
        <v>9.9600000000000364</v>
      </c>
    </row>
    <row r="37" spans="1:13" x14ac:dyDescent="0.2">
      <c r="A37" s="3">
        <v>44850</v>
      </c>
      <c r="B37" t="s">
        <v>81</v>
      </c>
      <c r="C37" s="9" t="s">
        <v>84</v>
      </c>
      <c r="D37" s="4">
        <v>137.28</v>
      </c>
      <c r="E37" s="4"/>
      <c r="F37" s="8">
        <f t="shared" si="0"/>
        <v>6267.34</v>
      </c>
      <c r="M37" s="2">
        <f t="shared" si="1"/>
        <v>9.9600000000000364</v>
      </c>
    </row>
    <row r="38" spans="1:13" x14ac:dyDescent="0.2">
      <c r="A38" s="3">
        <v>44850</v>
      </c>
      <c r="B38" t="s">
        <v>82</v>
      </c>
      <c r="C38" s="9" t="s">
        <v>84</v>
      </c>
      <c r="D38" s="4">
        <v>91.52</v>
      </c>
      <c r="E38" s="4"/>
      <c r="F38" s="8">
        <f t="shared" si="0"/>
        <v>6358.8600000000006</v>
      </c>
      <c r="M38" s="2">
        <f t="shared" si="1"/>
        <v>9.9600000000000364</v>
      </c>
    </row>
    <row r="39" spans="1:13" x14ac:dyDescent="0.2">
      <c r="A39" s="3">
        <v>44851</v>
      </c>
      <c r="B39" t="s">
        <v>87</v>
      </c>
      <c r="C39" s="9" t="s">
        <v>84</v>
      </c>
      <c r="D39" s="4">
        <v>91.52</v>
      </c>
      <c r="E39" s="4"/>
      <c r="F39" s="8">
        <f t="shared" si="0"/>
        <v>6450.380000000001</v>
      </c>
      <c r="M39" s="2">
        <f t="shared" si="1"/>
        <v>9.9600000000000364</v>
      </c>
    </row>
    <row r="40" spans="1:13" x14ac:dyDescent="0.2">
      <c r="A40" s="3">
        <v>44858</v>
      </c>
      <c r="B40" t="s">
        <v>88</v>
      </c>
      <c r="C40" s="9" t="s">
        <v>84</v>
      </c>
      <c r="D40" s="4">
        <v>22.88</v>
      </c>
      <c r="E40" s="4"/>
      <c r="F40" s="8">
        <f t="shared" si="0"/>
        <v>6473.2600000000011</v>
      </c>
      <c r="M40" s="2">
        <f t="shared" si="1"/>
        <v>9.9600000000000364</v>
      </c>
    </row>
    <row r="41" spans="1:13" x14ac:dyDescent="0.2">
      <c r="A41" s="3">
        <v>44860</v>
      </c>
      <c r="B41" t="s">
        <v>89</v>
      </c>
      <c r="C41" s="9" t="s">
        <v>84</v>
      </c>
      <c r="D41" s="4">
        <v>45.76</v>
      </c>
      <c r="E41" s="4"/>
      <c r="F41" s="8">
        <f t="shared" si="0"/>
        <v>6519.0200000000013</v>
      </c>
      <c r="M41" s="2">
        <f t="shared" si="1"/>
        <v>9.9600000000000364</v>
      </c>
    </row>
    <row r="42" spans="1:13" x14ac:dyDescent="0.2">
      <c r="A42" s="3">
        <v>44869</v>
      </c>
      <c r="B42" t="s">
        <v>90</v>
      </c>
      <c r="C42" s="9" t="s">
        <v>85</v>
      </c>
      <c r="D42" s="4"/>
      <c r="E42" s="4">
        <v>5</v>
      </c>
      <c r="F42" s="8">
        <f t="shared" si="0"/>
        <v>6514.0200000000013</v>
      </c>
      <c r="M42" s="2">
        <f t="shared" si="1"/>
        <v>9.9600000000000364</v>
      </c>
    </row>
    <row r="43" spans="1:13" x14ac:dyDescent="0.2">
      <c r="A43" s="3">
        <v>44881</v>
      </c>
      <c r="B43" t="s">
        <v>91</v>
      </c>
      <c r="C43" s="9" t="s">
        <v>84</v>
      </c>
      <c r="D43" s="4">
        <v>137.28</v>
      </c>
      <c r="E43" s="4"/>
      <c r="F43" s="8">
        <f t="shared" si="0"/>
        <v>6651.3000000000011</v>
      </c>
      <c r="M43" s="2">
        <f t="shared" si="1"/>
        <v>9.9600000000000364</v>
      </c>
    </row>
    <row r="44" spans="1:13" x14ac:dyDescent="0.2">
      <c r="A44" s="3">
        <v>44900</v>
      </c>
      <c r="B44" t="s">
        <v>94</v>
      </c>
      <c r="C44" s="9" t="s">
        <v>85</v>
      </c>
      <c r="D44" s="4"/>
      <c r="E44" s="4">
        <v>5</v>
      </c>
      <c r="F44" s="8">
        <f t="shared" si="0"/>
        <v>6646.3000000000011</v>
      </c>
      <c r="M44" s="2">
        <f t="shared" si="1"/>
        <v>9.9600000000000364</v>
      </c>
    </row>
    <row r="45" spans="1:13" x14ac:dyDescent="0.2">
      <c r="A45" s="3">
        <v>44909</v>
      </c>
      <c r="B45" t="s">
        <v>95</v>
      </c>
      <c r="C45" s="9" t="s">
        <v>84</v>
      </c>
      <c r="D45" s="4"/>
      <c r="E45" s="4">
        <v>600</v>
      </c>
      <c r="F45" s="8">
        <f t="shared" si="0"/>
        <v>6046.3000000000011</v>
      </c>
      <c r="M45" s="2">
        <f t="shared" si="1"/>
        <v>9.9600000000000364</v>
      </c>
    </row>
    <row r="46" spans="1:13" x14ac:dyDescent="0.2">
      <c r="A46" s="3">
        <v>44911</v>
      </c>
      <c r="B46" t="s">
        <v>96</v>
      </c>
      <c r="C46" s="9" t="s">
        <v>84</v>
      </c>
      <c r="D46" s="4">
        <v>34.28</v>
      </c>
      <c r="E46" s="4"/>
      <c r="F46" s="8">
        <f t="shared" si="0"/>
        <v>6080.5800000000008</v>
      </c>
      <c r="M46" s="2">
        <f t="shared" si="1"/>
        <v>9.9600000000000364</v>
      </c>
    </row>
    <row r="47" spans="1:13" x14ac:dyDescent="0.2">
      <c r="A47" s="3">
        <v>44911</v>
      </c>
      <c r="B47" t="s">
        <v>97</v>
      </c>
      <c r="C47" s="9" t="s">
        <v>84</v>
      </c>
      <c r="D47" s="4">
        <v>85.7</v>
      </c>
      <c r="E47" s="4"/>
      <c r="F47" s="8">
        <f t="shared" si="0"/>
        <v>6166.2800000000007</v>
      </c>
      <c r="M47" s="2">
        <f t="shared" si="1"/>
        <v>9.9600000000000364</v>
      </c>
    </row>
    <row r="48" spans="1:13" x14ac:dyDescent="0.2">
      <c r="A48" s="3">
        <v>44911</v>
      </c>
      <c r="B48" t="s">
        <v>98</v>
      </c>
      <c r="C48" s="9" t="s">
        <v>84</v>
      </c>
      <c r="D48" s="4">
        <v>17.14</v>
      </c>
      <c r="E48" s="4"/>
      <c r="F48" s="8">
        <f t="shared" si="0"/>
        <v>6183.420000000001</v>
      </c>
      <c r="M48" s="2">
        <f t="shared" si="1"/>
        <v>9.9600000000000364</v>
      </c>
    </row>
    <row r="49" spans="1:13" x14ac:dyDescent="0.2">
      <c r="A49" s="3">
        <v>44913</v>
      </c>
      <c r="B49" t="s">
        <v>99</v>
      </c>
      <c r="C49" s="9" t="s">
        <v>84</v>
      </c>
      <c r="D49" s="4">
        <v>34.28</v>
      </c>
      <c r="E49" s="4"/>
      <c r="F49" s="8">
        <f t="shared" si="0"/>
        <v>6217.7000000000007</v>
      </c>
      <c r="M49" s="2">
        <f t="shared" si="1"/>
        <v>9.9600000000000364</v>
      </c>
    </row>
    <row r="50" spans="1:13" x14ac:dyDescent="0.2">
      <c r="A50" s="3">
        <v>44914</v>
      </c>
      <c r="B50" t="s">
        <v>100</v>
      </c>
      <c r="C50" s="9" t="s">
        <v>84</v>
      </c>
      <c r="D50" s="4">
        <v>34.28</v>
      </c>
      <c r="E50" s="4"/>
      <c r="F50" s="8">
        <f t="shared" si="0"/>
        <v>6251.9800000000005</v>
      </c>
      <c r="M50" s="2">
        <f t="shared" si="1"/>
        <v>9.9600000000000364</v>
      </c>
    </row>
    <row r="51" spans="1:13" x14ac:dyDescent="0.2">
      <c r="A51" s="3">
        <v>44915</v>
      </c>
      <c r="B51" t="s">
        <v>101</v>
      </c>
      <c r="C51" s="9" t="s">
        <v>84</v>
      </c>
      <c r="D51" s="4">
        <v>119.98</v>
      </c>
      <c r="E51" s="4"/>
      <c r="F51" s="8">
        <f t="shared" si="0"/>
        <v>6371.96</v>
      </c>
      <c r="M51" s="2">
        <f t="shared" si="1"/>
        <v>9.9600000000000364</v>
      </c>
    </row>
    <row r="52" spans="1:13" x14ac:dyDescent="0.2">
      <c r="A52" s="3">
        <v>44915</v>
      </c>
      <c r="B52" t="s">
        <v>102</v>
      </c>
      <c r="C52" s="9" t="s">
        <v>84</v>
      </c>
      <c r="D52" s="4">
        <v>188.64</v>
      </c>
      <c r="E52" s="4"/>
      <c r="F52" s="8">
        <f t="shared" si="0"/>
        <v>6560.6</v>
      </c>
      <c r="M52" s="2">
        <f t="shared" si="1"/>
        <v>9.9600000000000364</v>
      </c>
    </row>
    <row r="53" spans="1:13" x14ac:dyDescent="0.2">
      <c r="A53" s="3">
        <v>44930</v>
      </c>
      <c r="B53" t="s">
        <v>103</v>
      </c>
      <c r="C53" s="9" t="s">
        <v>85</v>
      </c>
      <c r="D53" s="4"/>
      <c r="E53" s="4">
        <v>5</v>
      </c>
      <c r="F53" s="8">
        <f t="shared" si="0"/>
        <v>6555.6</v>
      </c>
      <c r="M53" s="2">
        <f t="shared" si="1"/>
        <v>9.9600000000000364</v>
      </c>
    </row>
    <row r="54" spans="1:13" x14ac:dyDescent="0.2">
      <c r="A54" s="3">
        <v>44938</v>
      </c>
      <c r="B54" t="s">
        <v>104</v>
      </c>
      <c r="C54" s="9" t="s">
        <v>84</v>
      </c>
      <c r="D54" s="4">
        <v>34.28</v>
      </c>
      <c r="E54" s="4"/>
      <c r="F54" s="8">
        <f t="shared" si="0"/>
        <v>6589.88</v>
      </c>
      <c r="M54" s="2">
        <f t="shared" si="1"/>
        <v>9.9600000000000364</v>
      </c>
    </row>
    <row r="55" spans="1:13" x14ac:dyDescent="0.2">
      <c r="A55" s="3">
        <v>44943</v>
      </c>
      <c r="B55" t="s">
        <v>105</v>
      </c>
      <c r="C55" s="9" t="s">
        <v>84</v>
      </c>
      <c r="D55" s="4">
        <v>17.14</v>
      </c>
      <c r="E55" s="4"/>
      <c r="F55" s="8">
        <f t="shared" si="0"/>
        <v>6607.02</v>
      </c>
      <c r="M55" s="2">
        <f t="shared" si="1"/>
        <v>9.9600000000000364</v>
      </c>
    </row>
    <row r="56" spans="1:13" x14ac:dyDescent="0.2">
      <c r="A56" s="3">
        <v>44952</v>
      </c>
      <c r="B56" t="s">
        <v>106</v>
      </c>
      <c r="C56" s="9" t="s">
        <v>84</v>
      </c>
      <c r="D56" s="4">
        <v>34.28</v>
      </c>
      <c r="E56" s="4"/>
      <c r="F56" s="8">
        <f t="shared" si="0"/>
        <v>6641.3</v>
      </c>
      <c r="M56" s="2">
        <f t="shared" si="1"/>
        <v>9.9600000000000364</v>
      </c>
    </row>
    <row r="57" spans="1:13" x14ac:dyDescent="0.2">
      <c r="A57" s="3">
        <v>44960</v>
      </c>
      <c r="B57" t="s">
        <v>107</v>
      </c>
      <c r="C57" s="9" t="s">
        <v>84</v>
      </c>
      <c r="D57" s="4"/>
      <c r="E57" s="4">
        <v>100</v>
      </c>
      <c r="F57" s="8">
        <f t="shared" si="0"/>
        <v>6541.3</v>
      </c>
      <c r="M57" s="2">
        <f t="shared" si="1"/>
        <v>9.9600000000000364</v>
      </c>
    </row>
    <row r="58" spans="1:13" x14ac:dyDescent="0.2">
      <c r="A58" s="3">
        <v>44961</v>
      </c>
      <c r="B58" t="s">
        <v>108</v>
      </c>
      <c r="C58" s="9" t="s">
        <v>85</v>
      </c>
      <c r="D58" s="4"/>
      <c r="E58" s="4">
        <v>5</v>
      </c>
      <c r="F58" s="8">
        <f t="shared" si="0"/>
        <v>6536.3</v>
      </c>
      <c r="M58" s="2">
        <f t="shared" si="1"/>
        <v>9.9600000000000364</v>
      </c>
    </row>
    <row r="59" spans="1:13" x14ac:dyDescent="0.2">
      <c r="A59" s="3">
        <v>44980</v>
      </c>
      <c r="B59" t="s">
        <v>109</v>
      </c>
      <c r="C59" s="9" t="s">
        <v>84</v>
      </c>
      <c r="D59" s="4"/>
      <c r="E59" s="4">
        <v>88.8</v>
      </c>
      <c r="F59" s="8">
        <f t="shared" si="0"/>
        <v>6447.5</v>
      </c>
      <c r="M59" s="2">
        <f t="shared" si="1"/>
        <v>9.9600000000000364</v>
      </c>
    </row>
    <row r="60" spans="1:13" x14ac:dyDescent="0.2">
      <c r="A60" s="3">
        <v>44992</v>
      </c>
      <c r="B60" t="s">
        <v>114</v>
      </c>
      <c r="C60" s="9" t="s">
        <v>85</v>
      </c>
      <c r="D60" s="4"/>
      <c r="E60" s="4">
        <v>5</v>
      </c>
      <c r="F60" s="8">
        <f t="shared" si="0"/>
        <v>6442.5</v>
      </c>
      <c r="M60" s="2">
        <f t="shared" si="1"/>
        <v>9.9600000000000364</v>
      </c>
    </row>
    <row r="61" spans="1:13" x14ac:dyDescent="0.2">
      <c r="A61" s="3">
        <v>45020</v>
      </c>
      <c r="B61" t="s">
        <v>115</v>
      </c>
      <c r="C61" s="9" t="s">
        <v>85</v>
      </c>
      <c r="D61" s="4"/>
      <c r="E61" s="4">
        <v>5</v>
      </c>
      <c r="F61" s="8">
        <f t="shared" si="0"/>
        <v>6437.5</v>
      </c>
      <c r="M61" s="2">
        <f t="shared" si="1"/>
        <v>9.9600000000000364</v>
      </c>
    </row>
    <row r="62" spans="1:13" x14ac:dyDescent="0.2">
      <c r="A62" s="3">
        <v>45043</v>
      </c>
      <c r="B62" t="s">
        <v>116</v>
      </c>
      <c r="C62" s="9" t="s">
        <v>84</v>
      </c>
      <c r="D62" s="4"/>
      <c r="E62" s="4">
        <v>76.08</v>
      </c>
      <c r="F62" s="8">
        <f t="shared" si="0"/>
        <v>6361.42</v>
      </c>
      <c r="M62" s="2">
        <f t="shared" si="1"/>
        <v>9.9600000000000364</v>
      </c>
    </row>
    <row r="63" spans="1:13" x14ac:dyDescent="0.2">
      <c r="A63" s="3"/>
      <c r="D63" s="4"/>
      <c r="E63" s="4"/>
      <c r="F63" s="2"/>
      <c r="M63" s="2">
        <f t="shared" si="1"/>
        <v>9.9600000000000364</v>
      </c>
    </row>
    <row r="64" spans="1:13" x14ac:dyDescent="0.2">
      <c r="A64" s="3"/>
      <c r="D64" s="5"/>
      <c r="E64" s="5"/>
      <c r="F64" s="35"/>
      <c r="K64" s="25"/>
      <c r="L64" s="25"/>
      <c r="M64" s="35">
        <f t="shared" si="1"/>
        <v>9.9600000000000364</v>
      </c>
    </row>
    <row r="65" spans="1:13" x14ac:dyDescent="0.2">
      <c r="F65" s="1"/>
      <c r="M65" s="2"/>
    </row>
    <row r="66" spans="1:13" x14ac:dyDescent="0.2">
      <c r="B66" t="s">
        <v>23</v>
      </c>
      <c r="D66" s="1">
        <f>SUM(D4:D64)</f>
        <v>1875.0000000000002</v>
      </c>
      <c r="E66" s="1">
        <f>SUM(E4:E64)</f>
        <v>5133.04</v>
      </c>
      <c r="K66" s="1">
        <f>SUM(K4:K64)</f>
        <v>280</v>
      </c>
      <c r="L66" s="1">
        <f>SUM(L4:L64)</f>
        <v>270</v>
      </c>
      <c r="M66" s="2"/>
    </row>
    <row r="67" spans="1:13" x14ac:dyDescent="0.2">
      <c r="B67" t="s">
        <v>24</v>
      </c>
      <c r="D67" s="1">
        <f>K66</f>
        <v>280</v>
      </c>
      <c r="E67" s="1">
        <f>L66</f>
        <v>270</v>
      </c>
      <c r="G67" s="1"/>
      <c r="I67" s="2"/>
    </row>
    <row r="68" spans="1:13" x14ac:dyDescent="0.2">
      <c r="G68" s="1"/>
    </row>
    <row r="69" spans="1:13" x14ac:dyDescent="0.2">
      <c r="B69" s="27" t="s">
        <v>2</v>
      </c>
      <c r="C69" s="36"/>
      <c r="D69" s="28">
        <f>D67+D66</f>
        <v>2155</v>
      </c>
      <c r="E69" s="28">
        <f>E67+E66</f>
        <v>5403.04</v>
      </c>
      <c r="F69" s="27"/>
      <c r="G69" s="1"/>
    </row>
    <row r="71" spans="1:13" x14ac:dyDescent="0.2">
      <c r="A71" s="3"/>
      <c r="D71" s="4"/>
    </row>
  </sheetData>
  <sortState xmlns:xlrd2="http://schemas.microsoft.com/office/spreadsheetml/2017/richdata2" ref="A5:E25">
    <sortCondition ref="A5:A25"/>
  </sortState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 and Exp</vt:lpstr>
      <vt:lpstr>Transactions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</dc:creator>
  <cp:keywords/>
  <dc:description/>
  <cp:lastModifiedBy>Gareth Parr</cp:lastModifiedBy>
  <cp:revision/>
  <dcterms:created xsi:type="dcterms:W3CDTF">2011-04-13T16:48:55Z</dcterms:created>
  <dcterms:modified xsi:type="dcterms:W3CDTF">2023-06-29T14:50:29Z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f4a9-87bd-4dbf-a36c-1db5158e5def_Enabled">
    <vt:lpwstr>True</vt:lpwstr>
  </property>
  <property fmtid="{D5CDD505-2E9C-101B-9397-08002B2CF9AE}" pid="3" name="MSIP_Label_569bf4a9-87bd-4dbf-a36c-1db5158e5def_SiteId">
    <vt:lpwstr>ea80952e-a476-42d4-aaf4-5457852b0f7e</vt:lpwstr>
  </property>
  <property fmtid="{D5CDD505-2E9C-101B-9397-08002B2CF9AE}" pid="4" name="MSIP_Label_569bf4a9-87bd-4dbf-a36c-1db5158e5def_Owner">
    <vt:lpwstr>Gareth.Parr@uk.bp.com</vt:lpwstr>
  </property>
  <property fmtid="{D5CDD505-2E9C-101B-9397-08002B2CF9AE}" pid="5" name="MSIP_Label_569bf4a9-87bd-4dbf-a36c-1db5158e5def_SetDate">
    <vt:lpwstr>2018-12-18T08:26:39.6090576Z</vt:lpwstr>
  </property>
  <property fmtid="{D5CDD505-2E9C-101B-9397-08002B2CF9AE}" pid="6" name="MSIP_Label_569bf4a9-87bd-4dbf-a36c-1db5158e5def_Name">
    <vt:lpwstr>General</vt:lpwstr>
  </property>
  <property fmtid="{D5CDD505-2E9C-101B-9397-08002B2CF9AE}" pid="7" name="MSIP_Label_569bf4a9-87bd-4dbf-a36c-1db5158e5def_Application">
    <vt:lpwstr>Microsoft Azure Information Protection</vt:lpwstr>
  </property>
  <property fmtid="{D5CDD505-2E9C-101B-9397-08002B2CF9AE}" pid="8" name="MSIP_Label_569bf4a9-87bd-4dbf-a36c-1db5158e5def_Extended_MSFT_Method">
    <vt:lpwstr>Manual</vt:lpwstr>
  </property>
  <property fmtid="{D5CDD505-2E9C-101B-9397-08002B2CF9AE}" pid="9" name="Sensitivity">
    <vt:lpwstr>General</vt:lpwstr>
  </property>
</Properties>
</file>