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https://d.docs.live.net/545e026cadfb31f2/Notts Hockey/Meetings/AGM/AGM2020/"/>
    </mc:Choice>
  </mc:AlternateContent>
  <xr:revisionPtr revIDLastSave="5" documentId="8_{0CA2DDBF-1685-43AE-8167-370F547815E1}" xr6:coauthVersionLast="45" xr6:coauthVersionMax="45" xr10:uidLastSave="{BB37D87C-8CED-456D-8271-830DFBF1130C}"/>
  <bookViews>
    <workbookView xWindow="-120" yWindow="-120" windowWidth="20730" windowHeight="11160" xr2:uid="{00000000-000D-0000-FFFF-FFFF00000000}"/>
  </bookViews>
  <sheets>
    <sheet name="Inc and Exp" sheetId="2" r:id="rId1"/>
    <sheet name="Transactions" sheetId="5" r:id="rId2"/>
    <sheet name="Affiliation Fees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 l="1"/>
  <c r="E66" i="5" l="1"/>
  <c r="D66" i="5"/>
  <c r="J24" i="2"/>
  <c r="M51" i="5" l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50" i="5"/>
  <c r="J8" i="2" l="1"/>
  <c r="J23" i="2" l="1"/>
  <c r="J12" i="2" l="1"/>
  <c r="J16" i="2" l="1"/>
  <c r="L21" i="5" l="1"/>
  <c r="J20" i="2" s="1"/>
  <c r="J9" i="2" l="1"/>
  <c r="K16" i="2" l="1"/>
  <c r="J21" i="2"/>
  <c r="J29" i="2"/>
  <c r="C21" i="2" l="1"/>
  <c r="J19" i="2" l="1"/>
  <c r="C20" i="2"/>
  <c r="E14" i="5"/>
  <c r="L66" i="5"/>
  <c r="K66" i="5"/>
  <c r="D67" i="5" s="1"/>
  <c r="K32" i="2"/>
  <c r="D32" i="2"/>
  <c r="I10" i="9"/>
  <c r="K14" i="2"/>
  <c r="M31" i="9"/>
  <c r="F5" i="5"/>
  <c r="F6" i="5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M5" i="5"/>
  <c r="M6" i="5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I8" i="9"/>
  <c r="I9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J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E8" i="9"/>
  <c r="E9" i="9"/>
  <c r="G9" i="9" s="1"/>
  <c r="E10" i="9"/>
  <c r="E11" i="9"/>
  <c r="G11" i="9" s="1"/>
  <c r="E12" i="9"/>
  <c r="G12" i="9" s="1"/>
  <c r="E13" i="9"/>
  <c r="G13" i="9" s="1"/>
  <c r="E14" i="9"/>
  <c r="G14" i="9" s="1"/>
  <c r="E15" i="9"/>
  <c r="G15" i="9" s="1"/>
  <c r="E16" i="9"/>
  <c r="G16" i="9" s="1"/>
  <c r="E17" i="9"/>
  <c r="G17" i="9" s="1"/>
  <c r="E18" i="9"/>
  <c r="G18" i="9" s="1"/>
  <c r="E19" i="9"/>
  <c r="E20" i="9"/>
  <c r="G20" i="9"/>
  <c r="E21" i="9"/>
  <c r="G21" i="9"/>
  <c r="E22" i="9"/>
  <c r="G22" i="9" s="1"/>
  <c r="E23" i="9"/>
  <c r="G23" i="9" s="1"/>
  <c r="E24" i="9"/>
  <c r="G24" i="9" s="1"/>
  <c r="E25" i="9"/>
  <c r="G25" i="9" s="1"/>
  <c r="E26" i="9"/>
  <c r="G26" i="9" s="1"/>
  <c r="E27" i="9"/>
  <c r="G27" i="9" s="1"/>
  <c r="E28" i="9"/>
  <c r="G28" i="9" s="1"/>
  <c r="E29" i="9"/>
  <c r="G29" i="9" s="1"/>
  <c r="H29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E67" i="5"/>
  <c r="G10" i="9"/>
  <c r="K10" i="9" s="1"/>
  <c r="K21" i="9" l="1"/>
  <c r="F31" i="9"/>
  <c r="K28" i="9"/>
  <c r="K14" i="9"/>
  <c r="K12" i="9"/>
  <c r="K29" i="9"/>
  <c r="K25" i="9"/>
  <c r="K17" i="9"/>
  <c r="K13" i="9"/>
  <c r="K11" i="9"/>
  <c r="K9" i="9"/>
  <c r="K26" i="9"/>
  <c r="E31" i="9"/>
  <c r="K27" i="9"/>
  <c r="K23" i="9"/>
  <c r="J22" i="2"/>
  <c r="K26" i="2" s="1"/>
  <c r="H31" i="9"/>
  <c r="C16" i="2" s="1"/>
  <c r="D16" i="2" s="1"/>
  <c r="G8" i="9"/>
  <c r="K24" i="9"/>
  <c r="K20" i="9"/>
  <c r="D69" i="5"/>
  <c r="E69" i="5"/>
  <c r="F33" i="5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K22" i="9"/>
  <c r="G19" i="9"/>
  <c r="G31" i="9" s="1"/>
  <c r="G33" i="9" s="1"/>
  <c r="C8" i="2" s="1"/>
  <c r="D14" i="2" s="1"/>
  <c r="K18" i="9"/>
  <c r="I31" i="9"/>
  <c r="C19" i="2" s="1"/>
  <c r="D26" i="2" s="1"/>
  <c r="K16" i="9"/>
  <c r="K15" i="9"/>
  <c r="K33" i="2"/>
  <c r="D33" i="2" l="1"/>
  <c r="D38" i="2" s="1"/>
  <c r="J36" i="2" s="1"/>
  <c r="K36" i="2" s="1"/>
  <c r="K38" i="2" s="1"/>
  <c r="K8" i="9"/>
  <c r="K19" i="9"/>
  <c r="K31" i="9"/>
  <c r="M33" i="9" s="1"/>
  <c r="H36" i="2" l="1"/>
  <c r="K34" i="9"/>
  <c r="K3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Parr, Gareth (Wipro)</author>
    <author>Gareth Parr</author>
  </authors>
  <commentList>
    <comment ref="B45" authorId="0" shapeId="0" xr:uid="{0771F166-01D1-4C11-9234-DD9C90ACF5DE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Duplicate of row 40
Need to return
</t>
        </r>
      </text>
    </comment>
    <comment ref="B47" authorId="0" shapeId="0" xr:uid="{F6887EE2-2DBC-43A6-9E0F-342E43DD05CC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Return of duplicate payment
</t>
        </r>
      </text>
    </comment>
    <comment ref="B50" authorId="1" shapeId="0" xr:uid="{DFA3DDE1-7B8F-4F31-9DB5-CD34D02539DE}">
      <text>
        <r>
          <rPr>
            <b/>
            <sz val="9"/>
            <color indexed="81"/>
            <rFont val="Tahoma"/>
            <charset val="1"/>
          </rPr>
          <t>Gareth Parr:</t>
        </r>
        <r>
          <rPr>
            <sz val="9"/>
            <color indexed="81"/>
            <rFont val="Tahoma"/>
            <charset val="1"/>
          </rPr>
          <t xml:space="preserve">
Meridian
North Notts
Nottingham
Redhill
Trent Vale
Woodthorpe
Worksop (Ladies)
Worksop (Men)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Parr, Gareth (Wipro)</author>
  </authors>
  <commentList>
    <comment ref="L9" authorId="0" shapeId="0" xr:uid="{947E4D35-6ED9-4592-BCEF-94A88605673A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21/10/19</t>
        </r>
      </text>
    </comment>
    <comment ref="C10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+1 national League not affiliated</t>
        </r>
      </text>
    </comment>
    <comment ref="D10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+2 national league not affiliated
</t>
        </r>
      </text>
    </comment>
    <comment ref="I10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Nat leage team still pay County side component as players are eligible</t>
        </r>
      </text>
    </comment>
    <comment ref="C1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6
</t>
        </r>
      </text>
    </comment>
    <comment ref="L11" authorId="0" shapeId="0" xr:uid="{057757D7-3F17-4D86-B5FC-CAE7C5B792C1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21/10/19
reminder 01/11/19
reminder 08/11/19</t>
        </r>
      </text>
    </comment>
    <comment ref="C13" authorId="0" shapeId="0" xr:uid="{95379312-9E09-4C06-A737-5D881C8A2198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4
</t>
        </r>
      </text>
    </comment>
    <comment ref="L14" authorId="0" shapeId="0" xr:uid="{FA1F2A65-37BA-4DFF-AE50-D3B912FEF641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21/10/2019
</t>
        </r>
      </text>
    </comment>
    <comment ref="C18" authorId="0" shapeId="0" xr:uid="{1A5F5BE7-F8FE-477C-A736-1F65D820920E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5</t>
        </r>
      </text>
    </comment>
    <comment ref="D18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3</t>
        </r>
      </text>
    </comment>
    <comment ref="L18" authorId="0" shapeId="0" xr:uid="{208E9260-518B-4F77-9929-FB20FA7453A2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21/10/2019
reminder 01/11/19</t>
        </r>
      </text>
    </comment>
    <comment ref="C19" authorId="0" shapeId="0" xr:uid="{A9E59226-A894-42C8-8DDD-50564C25F0F1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1</t>
        </r>
      </text>
    </comment>
    <comment ref="C22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was 2
</t>
        </r>
      </text>
    </comment>
    <comment ref="C25" authorId="0" shapeId="0" xr:uid="{F9273094-12F1-4FB0-8130-0FDE61B80797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+1 NL</t>
        </r>
      </text>
    </comment>
    <comment ref="L27" authorId="0" shapeId="0" xr:uid="{E62DE49A-BC30-4B60-AF59-3BFD7A7FD0C3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21/10/2019
</t>
        </r>
      </text>
    </comment>
    <comment ref="L29" authorId="0" shapeId="0" xr:uid="{7732F9F5-C1A8-4A5C-966F-029E9174A891}">
      <text>
        <r>
          <rPr>
            <b/>
            <sz val="9"/>
            <color indexed="81"/>
            <rFont val="Tahoma"/>
            <charset val="1"/>
          </rPr>
          <t>Parr, Gareth (Wipro):</t>
        </r>
        <r>
          <rPr>
            <sz val="9"/>
            <color indexed="81"/>
            <rFont val="Tahoma"/>
            <charset val="1"/>
          </rPr>
          <t xml:space="preserve">
reminder 21/10/2019
reminder 01/11/2019
reminder 08/11/19</t>
        </r>
      </text>
    </comment>
  </commentList>
</comments>
</file>

<file path=xl/sharedStrings.xml><?xml version="1.0" encoding="utf-8"?>
<sst xmlns="http://schemas.openxmlformats.org/spreadsheetml/2006/main" count="248" uniqueCount="160">
  <si>
    <t>Nottinghamshire Hockey Association</t>
  </si>
  <si>
    <t>Income and Expenditure Report 2019-2020</t>
  </si>
  <si>
    <t>Itemised</t>
  </si>
  <si>
    <t>Total</t>
  </si>
  <si>
    <t>Income</t>
  </si>
  <si>
    <t>Expenditure</t>
  </si>
  <si>
    <t>General Fund</t>
  </si>
  <si>
    <t>Affiliation Fees</t>
  </si>
  <si>
    <t>Expenses</t>
  </si>
  <si>
    <t>Affiliation fees Late Penalty charges</t>
  </si>
  <si>
    <t>Insurance 2019/20</t>
  </si>
  <si>
    <t>Handbooks 2019/20</t>
  </si>
  <si>
    <t>Red Card/MMO Administration</t>
  </si>
  <si>
    <t>Red Card Charity Donations</t>
  </si>
  <si>
    <t>Umpiring Support</t>
  </si>
  <si>
    <t>Fees Collected on Behalf of Ladies RHA</t>
  </si>
  <si>
    <t>Fees Advanced to Ladies RHA</t>
  </si>
  <si>
    <t>Mens Competitions</t>
  </si>
  <si>
    <t>Mens Team Component</t>
  </si>
  <si>
    <t>CC Pitch Fees 2019</t>
  </si>
  <si>
    <t>Weekend Fees 2019</t>
  </si>
  <si>
    <t>CC Officials 2019</t>
  </si>
  <si>
    <t>CC Coaching Expenses 2019</t>
  </si>
  <si>
    <t>CC Expenses 2019</t>
  </si>
  <si>
    <t>CC Entry Fee 2020</t>
  </si>
  <si>
    <t>CC Kit 2020</t>
  </si>
  <si>
    <t>Club Support</t>
  </si>
  <si>
    <t>Redhill Ladies HC (Junior)</t>
  </si>
  <si>
    <t>HSBC</t>
  </si>
  <si>
    <t>No Date = Pending (i.e. not yet paid/Banked)      BT=Bank Transfer</t>
  </si>
  <si>
    <t>Reconciled to Statement</t>
  </si>
  <si>
    <t>Cash</t>
  </si>
  <si>
    <t>Date</t>
  </si>
  <si>
    <t>Details</t>
  </si>
  <si>
    <t>Reference</t>
  </si>
  <si>
    <t>Paid in</t>
  </si>
  <si>
    <t>Paid out</t>
  </si>
  <si>
    <t>Balance</t>
  </si>
  <si>
    <t>Start</t>
  </si>
  <si>
    <t>Balance B/F</t>
  </si>
  <si>
    <t>N/A</t>
  </si>
  <si>
    <t>G Parr (General Expenses)</t>
  </si>
  <si>
    <t>BT</t>
  </si>
  <si>
    <t>Neill Slane (CC2019 Subs)</t>
  </si>
  <si>
    <t>G Parr (CC2019 Expenses)</t>
  </si>
  <si>
    <t>Jason Ward (CC2019 Subs)</t>
  </si>
  <si>
    <t>A Barnes (General Expenses)</t>
  </si>
  <si>
    <t>Alex Whitt (CC2019 Subs)</t>
  </si>
  <si>
    <t>S Widdison (General Expenses)</t>
  </si>
  <si>
    <t>Ben Docherty (CC2019 Subs)</t>
  </si>
  <si>
    <t>Nottingham Events Company (AGM2019 Catering)</t>
  </si>
  <si>
    <t>James Fisher (CC2019 Subs)</t>
  </si>
  <si>
    <t>Nottingham Hockey Centre (CC2019 pitches)</t>
  </si>
  <si>
    <t>Jack Howard (CC2019 Subs)</t>
  </si>
  <si>
    <t>A Smith (General Expenses)</t>
  </si>
  <si>
    <t>Ryan Day (CC2019 Subs)</t>
  </si>
  <si>
    <t>West Bridgford Red Card (from 2018-19 season)</t>
  </si>
  <si>
    <t>Alex Davies (CC2019 Subs)</t>
  </si>
  <si>
    <t>Sara Parr (CC2019 Printing)</t>
  </si>
  <si>
    <t>Chris Powell (CC2019 Subs)</t>
  </si>
  <si>
    <t>Gareth Parr (CC2019 TD Horn, Awards)</t>
  </si>
  <si>
    <t>Sam Dixon (CC2019 Subs)</t>
  </si>
  <si>
    <t>Steven Batten (CC2019 Subs)</t>
  </si>
  <si>
    <t>Josh Dixon (CC2019 Subs)</t>
  </si>
  <si>
    <t>Henry Godkin (CC2019 Subs)</t>
  </si>
  <si>
    <t>Joshua Singleton (CC2019 Subs)</t>
  </si>
  <si>
    <t>Alistair Lewis (CC2019 Subs)</t>
  </si>
  <si>
    <t>MRHUA (CC2019 Officials)</t>
  </si>
  <si>
    <t>Ken Gainsford (CC2019 Subs)</t>
  </si>
  <si>
    <t>Cornwal HA (CC2019 Officials)</t>
  </si>
  <si>
    <t>Jude Chapman (CC2019 Subs)</t>
  </si>
  <si>
    <t>Channel Islands HA (CC2019 Officials)</t>
  </si>
  <si>
    <t>Evening Meal</t>
  </si>
  <si>
    <t>Rob Crosson (CC2019 Officials)</t>
  </si>
  <si>
    <t>Dawn Sowter -&gt; Charity (CC2019 Officials)</t>
  </si>
  <si>
    <t>Amo Soar (CC2019 Expenses)</t>
  </si>
  <si>
    <t>Wiltshire HA (CC2019 Officials)</t>
  </si>
  <si>
    <t>Norfolk HA (CC2019 Officials)</t>
  </si>
  <si>
    <t>Cheque</t>
  </si>
  <si>
    <t>Matthew Orridge (CC2019 coaching)</t>
  </si>
  <si>
    <t>Redhill Ladies (Junior Support)</t>
  </si>
  <si>
    <t>Boots HC Red Card</t>
  </si>
  <si>
    <t>Howdens (Insurance)</t>
  </si>
  <si>
    <t>West Bridgford (Affiliation 19/20)</t>
  </si>
  <si>
    <t>Sikh Union (Nottm) (Affiliation 19/20)</t>
  </si>
  <si>
    <t>Arnold Ladies (Affiliation 19/20)</t>
  </si>
  <si>
    <t>Mansfield (Affiliation (19/20)</t>
  </si>
  <si>
    <t>South Nottingham (Affiliation 19/20)</t>
  </si>
  <si>
    <t>Newark (Affiliation 19/20)</t>
  </si>
  <si>
    <t>Beeston (Affiliation 19/20)</t>
  </si>
  <si>
    <t>Southwell Brincliffe United (Affiliation 19/20)</t>
  </si>
  <si>
    <t>University of Nottingham (Affiliation 19/20)</t>
  </si>
  <si>
    <t>Affiliation Fee for Ladies clubs to MRHA</t>
  </si>
  <si>
    <t>NTU (Affiliation 19/20)</t>
  </si>
  <si>
    <t>Manning (Affiliation 19/20)</t>
  </si>
  <si>
    <t>Ashfield Aztecs (Affiliation 19/20)</t>
  </si>
  <si>
    <t>Nottingham Players (Affiliatino 19/20)</t>
  </si>
  <si>
    <t>Boots HC (Affiliation 19/20)</t>
  </si>
  <si>
    <t>MRHA (Umpiring online training)</t>
  </si>
  <si>
    <t>Various Cheque Affiliations 19/20</t>
  </si>
  <si>
    <t>Total - Bank</t>
  </si>
  <si>
    <t>Total - Cash</t>
  </si>
  <si>
    <t>Per Club</t>
  </si>
  <si>
    <t>Per Team</t>
  </si>
  <si>
    <t>Mens County Per Men's Team</t>
  </si>
  <si>
    <t>Ladies MRHA Affiliation Fees</t>
  </si>
  <si>
    <t>= confirmed on statement</t>
  </si>
  <si>
    <t>*Due 15th November 2019</t>
  </si>
  <si>
    <t>Club Name</t>
  </si>
  <si>
    <t>Teams</t>
  </si>
  <si>
    <t>NHA Club Affiliation Fee</t>
  </si>
  <si>
    <t>NHA Team Affiliation Fees</t>
  </si>
  <si>
    <t>Men's County Team Component</t>
  </si>
  <si>
    <t>Late Fees</t>
  </si>
  <si>
    <t>Total Due</t>
  </si>
  <si>
    <t>Invoice Sent</t>
  </si>
  <si>
    <t>Received Amount</t>
  </si>
  <si>
    <t>Received Date</t>
  </si>
  <si>
    <t>Banked Date</t>
  </si>
  <si>
    <t>BACS?</t>
  </si>
  <si>
    <t>Men</t>
  </si>
  <si>
    <t>Ladies</t>
  </si>
  <si>
    <t>Arnold</t>
  </si>
  <si>
    <t>Y</t>
  </si>
  <si>
    <t>Ashfield Aztecs</t>
  </si>
  <si>
    <t>Beeston</t>
  </si>
  <si>
    <t>Boots</t>
  </si>
  <si>
    <t>Manning</t>
  </si>
  <si>
    <t>Mansfield</t>
  </si>
  <si>
    <t>Meridian</t>
  </si>
  <si>
    <t>Newark</t>
  </si>
  <si>
    <t>North Notts</t>
  </si>
  <si>
    <t>Nottingham</t>
  </si>
  <si>
    <t>Nottingham Players</t>
  </si>
  <si>
    <t>Nottingham Trent University</t>
  </si>
  <si>
    <t>Redhill</t>
  </si>
  <si>
    <t>Sikh Union (Nottingham)</t>
  </si>
  <si>
    <t>South Nottingham</t>
  </si>
  <si>
    <t>Southwell Brincliffe United</t>
  </si>
  <si>
    <t>Trent Vale</t>
  </si>
  <si>
    <t>University of Nottingham</t>
  </si>
  <si>
    <t>West Bridgford</t>
  </si>
  <si>
    <t>Woodthorpe</t>
  </si>
  <si>
    <t>Worksop (Ladies)</t>
  </si>
  <si>
    <t>Worksop (Men)</t>
  </si>
  <si>
    <t>Outstanding</t>
  </si>
  <si>
    <t>Cross Check</t>
  </si>
  <si>
    <t>Check Diff</t>
  </si>
  <si>
    <t xml:space="preserve"> </t>
  </si>
  <si>
    <t>Nottingham Players HC Red Card</t>
  </si>
  <si>
    <t>North Notts HC Red Card</t>
  </si>
  <si>
    <t>Gareth Parr (EH AGM Resolution Roadshow mileage)</t>
  </si>
  <si>
    <t>University of Nottingham (Affiliation 19/20) Returned</t>
  </si>
  <si>
    <t>Nottingham HC Red Card</t>
  </si>
  <si>
    <t>Nottingham Events Company (Clubs Forum 2020 Catering)</t>
  </si>
  <si>
    <t>O'Neils (CC2020 kit)</t>
  </si>
  <si>
    <t>Newark HC Red Card</t>
  </si>
  <si>
    <t>*These are +/-£190 out compared to the Transactions sheet due to the highlighted double payment and refund to Notts Uni</t>
  </si>
  <si>
    <t>England Hockey (Couny Champs Entry Fee 2020)</t>
  </si>
  <si>
    <t>SU Nottingham HC Red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</si>
</sst>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£-809]* #,##0.00_-;\-[$£-809]* #,##0.00_-;_-[$£-809]* &quot;-&quot;??_-;_-@_-"/>
    <numFmt numFmtId="165" formatCode="[$-F800]dddd\,\ mmmm\ dd\,\ yyyy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6" borderId="0" applyNumberFormat="0" applyBorder="0" applyAlignment="0" applyProtection="0"/>
  </cellStyleXfs>
  <cellXfs count="97">
    <xf numFmtId="0" fontId="0" fillId="0" borderId="0" xfId="0"/>
    <xf numFmtId="43" fontId="0" fillId="0" borderId="0" xfId="1" applyFont="1"/>
    <xf numFmtId="43" fontId="0" fillId="0" borderId="0" xfId="0" applyNumberFormat="1"/>
    <xf numFmtId="14" fontId="0" fillId="0" borderId="0" xfId="0" applyNumberFormat="1"/>
    <xf numFmtId="0" fontId="0" fillId="0" borderId="0" xfId="0" applyFill="1"/>
    <xf numFmtId="43" fontId="0" fillId="0" borderId="0" xfId="1" applyFont="1" applyFill="1"/>
    <xf numFmtId="43" fontId="0" fillId="0" borderId="2" xfId="1" applyFont="1" applyFill="1" applyBorder="1"/>
    <xf numFmtId="14" fontId="0" fillId="0" borderId="0" xfId="0" applyNumberFormat="1" applyFill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vertical="top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43" fontId="0" fillId="4" borderId="0" xfId="0" applyNumberFormat="1" applyFill="1"/>
    <xf numFmtId="0" fontId="0" fillId="0" borderId="0" xfId="0" applyAlignment="1">
      <alignment horizontal="center"/>
    </xf>
    <xf numFmtId="0" fontId="7" fillId="0" borderId="0" xfId="0" applyFont="1"/>
    <xf numFmtId="43" fontId="0" fillId="0" borderId="0" xfId="1" applyFont="1" applyBorder="1"/>
    <xf numFmtId="0" fontId="0" fillId="0" borderId="0" xfId="0" applyBorder="1"/>
    <xf numFmtId="43" fontId="2" fillId="0" borderId="0" xfId="1" applyFont="1" applyBorder="1"/>
    <xf numFmtId="43" fontId="0" fillId="0" borderId="0" xfId="1" applyFont="1" applyFill="1" applyBorder="1"/>
    <xf numFmtId="0" fontId="0" fillId="0" borderId="0" xfId="0" applyFill="1" applyBorder="1"/>
    <xf numFmtId="43" fontId="2" fillId="0" borderId="0" xfId="1" applyFont="1" applyFill="1" applyBorder="1"/>
    <xf numFmtId="0" fontId="2" fillId="2" borderId="3" xfId="0" applyFont="1" applyFill="1" applyBorder="1"/>
    <xf numFmtId="43" fontId="2" fillId="2" borderId="3" xfId="1" applyFont="1" applyFill="1" applyBorder="1"/>
    <xf numFmtId="0" fontId="5" fillId="0" borderId="0" xfId="0" applyFont="1" applyFill="1"/>
    <xf numFmtId="0" fontId="8" fillId="0" borderId="0" xfId="0" applyFont="1" applyFill="1"/>
    <xf numFmtId="43" fontId="9" fillId="0" borderId="0" xfId="1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0" fillId="0" borderId="0" xfId="0" applyFont="1"/>
    <xf numFmtId="43" fontId="0" fillId="0" borderId="0" xfId="0" applyNumberFormat="1" applyFill="1"/>
    <xf numFmtId="43" fontId="0" fillId="4" borderId="0" xfId="1" applyFont="1" applyFill="1"/>
    <xf numFmtId="0" fontId="0" fillId="5" borderId="0" xfId="0" applyFill="1"/>
    <xf numFmtId="0" fontId="0" fillId="0" borderId="0" xfId="0" quotePrefix="1" applyFill="1" applyBorder="1"/>
    <xf numFmtId="0" fontId="0" fillId="0" borderId="2" xfId="0" applyFill="1" applyBorder="1"/>
    <xf numFmtId="0" fontId="2" fillId="0" borderId="2" xfId="0" applyFont="1" applyFill="1" applyBorder="1"/>
    <xf numFmtId="0" fontId="4" fillId="0" borderId="0" xfId="0" applyFont="1" applyFill="1"/>
    <xf numFmtId="43" fontId="0" fillId="0" borderId="0" xfId="0" applyNumberFormat="1" applyBorder="1"/>
    <xf numFmtId="0" fontId="0" fillId="0" borderId="2" xfId="0" applyBorder="1"/>
    <xf numFmtId="43" fontId="0" fillId="0" borderId="2" xfId="1" applyFont="1" applyBorder="1"/>
    <xf numFmtId="14" fontId="0" fillId="0" borderId="3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quotePrefix="1"/>
    <xf numFmtId="0" fontId="2" fillId="0" borderId="0" xfId="0" applyFont="1" applyFill="1"/>
    <xf numFmtId="43" fontId="2" fillId="0" borderId="0" xfId="1" applyFont="1" applyFill="1"/>
    <xf numFmtId="0" fontId="0" fillId="0" borderId="9" xfId="0" applyBorder="1"/>
    <xf numFmtId="43" fontId="0" fillId="0" borderId="9" xfId="1" applyFont="1" applyBorder="1"/>
    <xf numFmtId="43" fontId="6" fillId="0" borderId="1" xfId="1" applyFont="1" applyBorder="1"/>
    <xf numFmtId="0" fontId="2" fillId="2" borderId="3" xfId="0" applyFont="1" applyFill="1" applyBorder="1" applyAlignment="1">
      <alignment horizontal="center"/>
    </xf>
    <xf numFmtId="0" fontId="13" fillId="0" borderId="0" xfId="0" applyFont="1"/>
    <xf numFmtId="14" fontId="0" fillId="0" borderId="0" xfId="0" applyNumberFormat="1" applyFill="1" applyAlignment="1">
      <alignment horizontal="center"/>
    </xf>
    <xf numFmtId="164" fontId="14" fillId="0" borderId="3" xfId="2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quotePrefix="1" applyAlignment="1">
      <alignment horizontal="right"/>
    </xf>
    <xf numFmtId="43" fontId="12" fillId="0" borderId="0" xfId="1" applyFont="1" applyFill="1" applyBorder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3" fontId="0" fillId="0" borderId="2" xfId="0" applyNumberFormat="1" applyFill="1" applyBorder="1"/>
    <xf numFmtId="0" fontId="0" fillId="0" borderId="9" xfId="0" applyBorder="1" applyAlignment="1">
      <alignment horizontal="center"/>
    </xf>
    <xf numFmtId="165" fontId="0" fillId="0" borderId="3" xfId="0" applyNumberFormat="1" applyFill="1" applyBorder="1" applyAlignment="1">
      <alignment vertical="center"/>
    </xf>
    <xf numFmtId="166" fontId="2" fillId="0" borderId="0" xfId="1" applyNumberFormat="1" applyFont="1"/>
    <xf numFmtId="14" fontId="0" fillId="0" borderId="3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vertical="center"/>
    </xf>
    <xf numFmtId="14" fontId="3" fillId="3" borderId="3" xfId="0" applyNumberFormat="1" applyFont="1" applyFill="1" applyBorder="1" applyAlignment="1">
      <alignment vertical="center"/>
    </xf>
    <xf numFmtId="14" fontId="11" fillId="3" borderId="3" xfId="0" applyNumberFormat="1" applyFont="1" applyFill="1" applyBorder="1" applyAlignment="1">
      <alignment horizontal="center" vertical="center"/>
    </xf>
    <xf numFmtId="0" fontId="0" fillId="7" borderId="0" xfId="0" applyFill="1" applyBorder="1"/>
    <xf numFmtId="0" fontId="0" fillId="2" borderId="4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0" fontId="2" fillId="0" borderId="0" xfId="0" applyFont="1" applyFill="1" applyAlignment="1">
      <alignment vertical="top"/>
    </xf>
    <xf numFmtId="43" fontId="2" fillId="0" borderId="0" xfId="1" applyFont="1" applyFill="1" applyAlignment="1">
      <alignment vertical="top"/>
    </xf>
    <xf numFmtId="43" fontId="12" fillId="0" borderId="9" xfId="1" applyFont="1" applyFill="1" applyBorder="1" applyAlignment="1">
      <alignment vertical="top"/>
    </xf>
    <xf numFmtId="0" fontId="0" fillId="0" borderId="0" xfId="0" quotePrefix="1" applyAlignment="1">
      <alignment vertical="top" wrapText="1"/>
    </xf>
    <xf numFmtId="14" fontId="17" fillId="5" borderId="3" xfId="0" applyNumberFormat="1" applyFont="1" applyFill="1" applyBorder="1" applyAlignment="1">
      <alignment horizontal="center" vertical="center"/>
    </xf>
    <xf numFmtId="14" fontId="17" fillId="5" borderId="3" xfId="0" applyNumberFormat="1" applyFont="1" applyFill="1" applyBorder="1" applyAlignment="1">
      <alignment vertical="center"/>
    </xf>
    <xf numFmtId="164" fontId="17" fillId="0" borderId="3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3">
    <cellStyle name="Bad" xfId="2" builtinId="27"/>
    <cellStyle name="Comma" xfId="1" builtinId="3"/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zoomScaleNormal="100" zoomScalePageLayoutView="90" workbookViewId="0"/>
  </sheetViews>
  <sheetFormatPr defaultColWidth="8.85546875" defaultRowHeight="15" x14ac:dyDescent="0.25"/>
  <cols>
    <col min="1" max="1" width="62.42578125" bestFit="1" customWidth="1"/>
    <col min="2" max="2" width="4.28515625" customWidth="1"/>
    <col min="3" max="3" width="10.28515625" style="1" bestFit="1" customWidth="1"/>
    <col min="4" max="4" width="14.42578125" style="1" bestFit="1" customWidth="1"/>
    <col min="6" max="6" width="0.7109375" customWidth="1"/>
    <col min="8" max="8" width="33.28515625" bestFit="1" customWidth="1"/>
    <col min="9" max="9" width="4.28515625" customWidth="1"/>
    <col min="10" max="10" width="11.140625" style="1" bestFit="1" customWidth="1"/>
    <col min="11" max="11" width="14.42578125" style="1" bestFit="1" customWidth="1"/>
    <col min="13" max="13" width="57.140625" customWidth="1"/>
    <col min="14" max="14" width="9.42578125" bestFit="1" customWidth="1"/>
    <col min="15" max="15" width="10" bestFit="1" customWidth="1"/>
  </cols>
  <sheetData>
    <row r="1" spans="1:11" ht="26.25" x14ac:dyDescent="0.4">
      <c r="A1" s="35" t="s">
        <v>0</v>
      </c>
      <c r="B1" s="4"/>
      <c r="C1" s="5"/>
      <c r="D1" s="5"/>
      <c r="E1" s="4"/>
      <c r="F1" s="4"/>
      <c r="G1" s="4"/>
      <c r="H1" s="4"/>
      <c r="I1" s="4"/>
      <c r="J1" s="5"/>
      <c r="K1" s="5"/>
    </row>
    <row r="2" spans="1:11" x14ac:dyDescent="0.25">
      <c r="A2" s="4" t="s">
        <v>1</v>
      </c>
      <c r="B2" s="4"/>
      <c r="C2" s="5"/>
      <c r="D2" s="5"/>
      <c r="E2" s="4"/>
      <c r="F2" s="4"/>
      <c r="G2" s="4"/>
      <c r="H2" s="4"/>
      <c r="I2" s="4"/>
      <c r="J2" s="5"/>
      <c r="K2" s="5"/>
    </row>
    <row r="3" spans="1:11" x14ac:dyDescent="0.25">
      <c r="A3" s="4"/>
      <c r="B3" s="4"/>
      <c r="C3" s="5"/>
      <c r="D3" s="5"/>
      <c r="E3" s="4"/>
      <c r="F3" s="4"/>
      <c r="G3" s="4"/>
      <c r="H3" s="4"/>
      <c r="I3" s="4"/>
      <c r="J3" s="5"/>
      <c r="K3" s="5"/>
    </row>
    <row r="4" spans="1:11" ht="17.25" x14ac:dyDescent="0.4">
      <c r="A4" s="4"/>
      <c r="B4" s="4"/>
      <c r="C4" s="36" t="s">
        <v>2</v>
      </c>
      <c r="D4" s="36" t="s">
        <v>3</v>
      </c>
      <c r="E4" s="4"/>
      <c r="F4" s="4"/>
      <c r="G4" s="4"/>
      <c r="H4" s="4"/>
      <c r="I4" s="4"/>
      <c r="J4" s="36" t="s">
        <v>2</v>
      </c>
      <c r="K4" s="36" t="s">
        <v>3</v>
      </c>
    </row>
    <row r="5" spans="1:11" ht="21" x14ac:dyDescent="0.35">
      <c r="A5" s="34" t="s">
        <v>4</v>
      </c>
      <c r="B5" s="4"/>
      <c r="C5" s="5"/>
      <c r="D5" s="5"/>
      <c r="E5" s="4"/>
      <c r="F5" s="4"/>
      <c r="G5" s="4"/>
      <c r="H5" s="34" t="s">
        <v>5</v>
      </c>
      <c r="I5" s="4"/>
      <c r="J5" s="5"/>
      <c r="K5" s="5"/>
    </row>
    <row r="6" spans="1:11" x14ac:dyDescent="0.25">
      <c r="A6" s="4"/>
      <c r="B6" s="4"/>
      <c r="C6" s="5"/>
      <c r="D6" s="5"/>
      <c r="E6" s="4"/>
      <c r="F6" s="4"/>
      <c r="G6" s="4"/>
      <c r="H6" s="4"/>
      <c r="I6" s="4"/>
      <c r="J6" s="5"/>
      <c r="K6" s="5"/>
    </row>
    <row r="7" spans="1:11" x14ac:dyDescent="0.25">
      <c r="A7" s="45" t="s">
        <v>6</v>
      </c>
      <c r="B7" s="4"/>
      <c r="C7" s="5"/>
      <c r="D7" s="5"/>
      <c r="E7" s="4"/>
      <c r="F7" s="4"/>
      <c r="G7" s="4"/>
      <c r="H7" s="45" t="s">
        <v>6</v>
      </c>
      <c r="I7" s="4"/>
      <c r="J7" s="5"/>
      <c r="K7" s="5"/>
    </row>
    <row r="8" spans="1:11" x14ac:dyDescent="0.25">
      <c r="A8" s="4" t="s">
        <v>7</v>
      </c>
      <c r="B8" s="4"/>
      <c r="C8" s="5">
        <f>'Affiliation Fees'!G33</f>
        <v>1305</v>
      </c>
      <c r="D8" s="5"/>
      <c r="E8" s="4"/>
      <c r="F8" s="4"/>
      <c r="G8" s="4"/>
      <c r="H8" s="4" t="s">
        <v>8</v>
      </c>
      <c r="I8" s="4"/>
      <c r="J8" s="5">
        <f>Transactions!E5+Transactions!E7+Transactions!E8+Transactions!E9+Transactions!E11+Transactions!E29+Transactions!E55</f>
        <v>517.95000000000005</v>
      </c>
      <c r="K8" s="5"/>
    </row>
    <row r="9" spans="1:11" x14ac:dyDescent="0.25">
      <c r="A9" s="4" t="s">
        <v>9</v>
      </c>
      <c r="B9" s="4"/>
      <c r="C9" s="5">
        <v>0</v>
      </c>
      <c r="D9" s="5"/>
      <c r="E9" s="4"/>
      <c r="F9" s="4"/>
      <c r="G9" s="4"/>
      <c r="H9" s="4" t="s">
        <v>10</v>
      </c>
      <c r="J9" s="1">
        <f>+Transactions!E31</f>
        <v>271</v>
      </c>
    </row>
    <row r="10" spans="1:11" x14ac:dyDescent="0.25">
      <c r="D10" s="5"/>
      <c r="E10" s="4"/>
      <c r="F10" s="4"/>
      <c r="G10" s="4"/>
      <c r="H10" s="4" t="s">
        <v>11</v>
      </c>
      <c r="I10" s="4"/>
      <c r="J10" s="5">
        <v>0</v>
      </c>
      <c r="K10" s="5"/>
    </row>
    <row r="11" spans="1:11" x14ac:dyDescent="0.25">
      <c r="A11" s="4" t="s">
        <v>12</v>
      </c>
      <c r="B11" s="4"/>
      <c r="C11" s="5">
        <f>Transactions!D12+Transactions!D30+Transactions!D51+Transactions!D52+Transactions!D54+Transactions!D57+Transactions!D58+Transactions!D59+Transactions!D60</f>
        <v>550</v>
      </c>
      <c r="D11" s="5"/>
      <c r="E11" s="4"/>
      <c r="F11" s="4"/>
      <c r="G11" s="4"/>
      <c r="H11" s="4" t="s">
        <v>13</v>
      </c>
      <c r="I11" s="4"/>
      <c r="J11" s="5"/>
      <c r="K11" s="5"/>
    </row>
    <row r="12" spans="1:11" x14ac:dyDescent="0.25">
      <c r="A12" s="4"/>
      <c r="B12" s="4"/>
      <c r="C12" s="5"/>
      <c r="D12" s="5"/>
      <c r="E12" s="4"/>
      <c r="F12" s="4"/>
      <c r="G12" s="4"/>
      <c r="H12" t="s">
        <v>14</v>
      </c>
      <c r="J12" s="1">
        <f>Transactions!E49</f>
        <v>50</v>
      </c>
      <c r="K12" s="5"/>
    </row>
    <row r="13" spans="1:11" x14ac:dyDescent="0.25">
      <c r="A13" s="4"/>
      <c r="B13" s="4"/>
      <c r="C13" s="5"/>
      <c r="D13" s="5"/>
      <c r="E13" s="4"/>
      <c r="F13" s="4"/>
      <c r="G13" s="4"/>
      <c r="H13" s="4"/>
      <c r="I13" s="4"/>
      <c r="J13" s="5"/>
      <c r="K13" s="5"/>
    </row>
    <row r="14" spans="1:11" x14ac:dyDescent="0.25">
      <c r="A14" s="43"/>
      <c r="B14" s="43"/>
      <c r="C14" s="6"/>
      <c r="D14" s="6">
        <f>SUM(C8:C13)</f>
        <v>1855</v>
      </c>
      <c r="E14" s="4"/>
      <c r="F14" s="4"/>
      <c r="G14" s="4"/>
      <c r="H14" s="43"/>
      <c r="I14" s="43"/>
      <c r="J14" s="6"/>
      <c r="K14" s="6">
        <f>SUM(J8:J14)</f>
        <v>838.95</v>
      </c>
    </row>
    <row r="15" spans="1:11" x14ac:dyDescent="0.25">
      <c r="A15" s="4"/>
      <c r="B15" s="4"/>
      <c r="C15" s="5"/>
      <c r="D15" s="5"/>
      <c r="E15" s="4"/>
      <c r="F15" s="4"/>
      <c r="G15" s="4"/>
      <c r="H15" s="4"/>
      <c r="I15" s="4"/>
      <c r="J15" s="5"/>
      <c r="K15" s="5"/>
    </row>
    <row r="16" spans="1:11" x14ac:dyDescent="0.25">
      <c r="A16" s="43" t="s">
        <v>15</v>
      </c>
      <c r="B16" s="43"/>
      <c r="C16" s="6">
        <f>'Affiliation Fees'!H31</f>
        <v>540</v>
      </c>
      <c r="D16" s="6">
        <f>SUM(C16:C16)</f>
        <v>540</v>
      </c>
      <c r="E16" s="4"/>
      <c r="F16" s="4"/>
      <c r="G16" s="4"/>
      <c r="H16" s="43" t="s">
        <v>16</v>
      </c>
      <c r="I16" s="43"/>
      <c r="J16" s="6">
        <f>Transactions!E41</f>
        <v>540</v>
      </c>
      <c r="K16" s="6">
        <f>SUM(J16)</f>
        <v>540</v>
      </c>
    </row>
    <row r="17" spans="1:15" x14ac:dyDescent="0.25">
      <c r="A17" s="4"/>
      <c r="B17" s="4"/>
      <c r="C17" s="5"/>
      <c r="D17" s="5"/>
      <c r="E17" s="4"/>
      <c r="F17" s="4"/>
      <c r="G17" s="4"/>
      <c r="H17" s="4"/>
      <c r="I17" s="4"/>
      <c r="J17" s="5"/>
      <c r="K17" s="5"/>
    </row>
    <row r="18" spans="1:15" x14ac:dyDescent="0.25">
      <c r="A18" s="45" t="s">
        <v>17</v>
      </c>
      <c r="B18" s="4"/>
      <c r="C18" s="5"/>
      <c r="D18" s="5"/>
      <c r="E18" s="4"/>
      <c r="F18" s="4"/>
      <c r="G18" s="4"/>
      <c r="H18" s="45" t="s">
        <v>17</v>
      </c>
      <c r="I18" s="4"/>
      <c r="J18" s="5"/>
      <c r="K18" s="5"/>
    </row>
    <row r="19" spans="1:15" x14ac:dyDescent="0.25">
      <c r="A19" s="4" t="s">
        <v>18</v>
      </c>
      <c r="B19" s="4"/>
      <c r="C19" s="5">
        <f>'Affiliation Fees'!I31</f>
        <v>1740</v>
      </c>
      <c r="D19" s="5"/>
      <c r="E19" s="4"/>
      <c r="F19" s="4"/>
      <c r="G19" s="4"/>
      <c r="H19" s="4" t="s">
        <v>19</v>
      </c>
      <c r="I19" s="4"/>
      <c r="J19" s="5">
        <f>Transactions!E10+Transactions!E17+Transactions!E23</f>
        <v>1986</v>
      </c>
      <c r="K19" s="5"/>
    </row>
    <row r="20" spans="1:15" x14ac:dyDescent="0.25">
      <c r="A20" s="4" t="s">
        <v>20</v>
      </c>
      <c r="B20" s="4"/>
      <c r="C20" s="5">
        <f>Transactions!D15+Transactions!D16+Transactions!K5+Transactions!K6+Transactions!K7+Transactions!K8+Transactions!K9+Transactions!K10+Transactions!K11+Transactions!K12+Transactions!K13+Transactions!K14+Transactions!K15+Transactions!K16+Transactions!K17+Transactions!K18+Transactions!K19</f>
        <v>680</v>
      </c>
      <c r="D20" s="5"/>
      <c r="E20" s="4"/>
      <c r="F20" s="4"/>
      <c r="G20" s="4"/>
      <c r="H20" s="4" t="s">
        <v>21</v>
      </c>
      <c r="I20" s="4"/>
      <c r="J20" s="5">
        <f>Transactions!E18+Transactions!E21+Transactions!E24+Transactions!L21</f>
        <v>1111.3</v>
      </c>
      <c r="K20" s="5"/>
    </row>
    <row r="21" spans="1:15" x14ac:dyDescent="0.25">
      <c r="A21" s="4" t="s">
        <v>21</v>
      </c>
      <c r="B21" s="4"/>
      <c r="C21" s="5">
        <f>Transactions!D19+Transactions!D20+Transactions!D25+Transactions!D26</f>
        <v>842.4</v>
      </c>
      <c r="D21" s="5"/>
      <c r="E21" s="4"/>
      <c r="F21" s="4"/>
      <c r="G21" s="4"/>
      <c r="H21" s="4" t="s">
        <v>22</v>
      </c>
      <c r="I21" s="4"/>
      <c r="J21" s="5">
        <f>Transactions!E27</f>
        <v>180</v>
      </c>
      <c r="K21" s="5"/>
      <c r="O21" s="2"/>
    </row>
    <row r="22" spans="1:15" x14ac:dyDescent="0.25">
      <c r="A22" s="4"/>
      <c r="B22" s="4"/>
      <c r="C22" s="5"/>
      <c r="D22" s="5"/>
      <c r="E22" s="4"/>
      <c r="F22" s="4"/>
      <c r="G22" s="4"/>
      <c r="H22" s="4" t="s">
        <v>23</v>
      </c>
      <c r="J22" s="1">
        <f>Transactions!E6+Transactions!E13+Transactions!E14+Transactions!L20+Transactions!E22</f>
        <v>782.78</v>
      </c>
      <c r="K22" s="5"/>
      <c r="O22" s="2"/>
    </row>
    <row r="23" spans="1:15" x14ac:dyDescent="0.25">
      <c r="D23" s="5"/>
      <c r="E23" s="4"/>
      <c r="F23" s="4"/>
      <c r="G23" s="4"/>
      <c r="H23" s="4" t="s">
        <v>24</v>
      </c>
      <c r="I23" s="4"/>
      <c r="J23" s="5">
        <f>Transactions!E53</f>
        <v>120</v>
      </c>
      <c r="K23" s="5"/>
    </row>
    <row r="24" spans="1:15" x14ac:dyDescent="0.25">
      <c r="A24" s="4"/>
      <c r="B24" s="4"/>
      <c r="C24" s="5"/>
      <c r="D24" s="5"/>
      <c r="E24" s="4"/>
      <c r="F24" s="4"/>
      <c r="G24" s="4"/>
      <c r="H24" s="4" t="s">
        <v>25</v>
      </c>
      <c r="I24" s="4"/>
      <c r="J24" s="5">
        <f>Transactions!E56</f>
        <v>474</v>
      </c>
    </row>
    <row r="25" spans="1:15" x14ac:dyDescent="0.25">
      <c r="A25" s="4"/>
      <c r="B25" s="4"/>
      <c r="C25" s="5"/>
      <c r="D25" s="5"/>
      <c r="E25" s="4"/>
      <c r="F25" s="4"/>
      <c r="G25" s="4"/>
      <c r="H25" s="4"/>
    </row>
    <row r="26" spans="1:15" x14ac:dyDescent="0.25">
      <c r="A26" s="43"/>
      <c r="B26" s="43"/>
      <c r="C26" s="6"/>
      <c r="D26" s="6">
        <f>SUM(C19:C26)</f>
        <v>3262.4</v>
      </c>
      <c r="E26" s="4"/>
      <c r="F26" s="4"/>
      <c r="G26" s="4"/>
      <c r="H26" s="43"/>
      <c r="I26" s="43"/>
      <c r="J26" s="6"/>
      <c r="K26" s="6">
        <f>SUM(J19:J26)</f>
        <v>4654.08</v>
      </c>
      <c r="O26" s="2"/>
    </row>
    <row r="27" spans="1:15" ht="15.75" x14ac:dyDescent="0.25">
      <c r="A27" s="4"/>
      <c r="B27" s="4"/>
      <c r="C27" s="5"/>
      <c r="D27" s="5"/>
      <c r="E27" s="4"/>
      <c r="F27" s="4"/>
      <c r="G27" s="4"/>
      <c r="H27" s="52"/>
      <c r="I27" s="52"/>
      <c r="J27" s="53"/>
      <c r="K27" s="66"/>
      <c r="O27" s="2"/>
    </row>
    <row r="28" spans="1:15" x14ac:dyDescent="0.25">
      <c r="A28" s="45"/>
      <c r="B28" s="4"/>
      <c r="C28" s="5"/>
      <c r="D28" s="5"/>
      <c r="E28" s="4"/>
      <c r="F28" s="4"/>
      <c r="G28" s="4"/>
      <c r="H28" s="45" t="s">
        <v>26</v>
      </c>
      <c r="O28" s="2"/>
    </row>
    <row r="29" spans="1:15" x14ac:dyDescent="0.25">
      <c r="A29" s="4"/>
      <c r="B29" s="4"/>
      <c r="C29" s="5"/>
      <c r="D29" s="5"/>
      <c r="E29" s="4"/>
      <c r="F29" s="4"/>
      <c r="G29" s="4"/>
      <c r="H29" s="30" t="s">
        <v>27</v>
      </c>
      <c r="J29" s="1">
        <f>Transactions!E28</f>
        <v>130</v>
      </c>
      <c r="O29" s="2"/>
    </row>
    <row r="30" spans="1:15" x14ac:dyDescent="0.25">
      <c r="A30" s="4"/>
      <c r="B30" s="4"/>
      <c r="C30" s="5"/>
      <c r="D30" s="5"/>
      <c r="E30" s="4"/>
      <c r="F30" s="4"/>
      <c r="G30" s="4"/>
      <c r="H30" s="4"/>
    </row>
    <row r="31" spans="1:15" x14ac:dyDescent="0.25">
      <c r="B31" s="4"/>
      <c r="C31" s="5"/>
      <c r="D31" s="5"/>
      <c r="E31" s="4"/>
      <c r="F31" s="4"/>
      <c r="G31" s="4"/>
      <c r="H31" s="30"/>
      <c r="I31" s="27"/>
      <c r="J31" s="26"/>
      <c r="K31" s="26"/>
    </row>
    <row r="32" spans="1:15" x14ac:dyDescent="0.25">
      <c r="A32" s="43"/>
      <c r="B32" s="43"/>
      <c r="C32" s="6"/>
      <c r="D32" s="5">
        <f>SUM(C27:C32)</f>
        <v>0</v>
      </c>
      <c r="E32" s="4"/>
      <c r="F32" s="4"/>
      <c r="G32" s="4"/>
      <c r="H32" s="44"/>
      <c r="I32" s="43"/>
      <c r="J32" s="6"/>
      <c r="K32" s="5">
        <f>SUM(J29:J32)</f>
        <v>130</v>
      </c>
    </row>
    <row r="33" spans="1:15" ht="30.75" customHeight="1" x14ac:dyDescent="0.25">
      <c r="A33" s="81" t="s">
        <v>3</v>
      </c>
      <c r="B33" s="81"/>
      <c r="C33" s="82"/>
      <c r="D33" s="83">
        <f>SUM(D7:D32)</f>
        <v>5657.4</v>
      </c>
      <c r="E33" s="20"/>
      <c r="F33" s="20"/>
      <c r="G33" s="20"/>
      <c r="H33" s="81" t="s">
        <v>3</v>
      </c>
      <c r="I33" s="81"/>
      <c r="J33" s="82"/>
      <c r="K33" s="83">
        <f>SUM(K7:K32)</f>
        <v>6163.03</v>
      </c>
      <c r="M33" s="84" t="s">
        <v>157</v>
      </c>
      <c r="O33" s="2"/>
    </row>
    <row r="34" spans="1:15" x14ac:dyDescent="0.25">
      <c r="C34" s="5"/>
      <c r="D34" s="5"/>
    </row>
    <row r="35" spans="1:15" x14ac:dyDescent="0.25">
      <c r="D35" s="5"/>
    </row>
    <row r="36" spans="1:15" x14ac:dyDescent="0.25">
      <c r="A36" s="27"/>
      <c r="B36" s="27"/>
      <c r="C36" s="26"/>
      <c r="H36" s="16" t="str">
        <f>IF(K36&gt;0,"Excess Income Carried Forward","Excess Expenditure Carried Forward")</f>
        <v>Excess Expenditure Carried Forward</v>
      </c>
      <c r="J36" s="46">
        <f>+D38-K33</f>
        <v>-505.63000000000011</v>
      </c>
      <c r="K36" s="1">
        <f>J36</f>
        <v>-505.63000000000011</v>
      </c>
      <c r="M36" s="2"/>
    </row>
    <row r="37" spans="1:15" x14ac:dyDescent="0.25">
      <c r="A37" s="27"/>
      <c r="B37" s="27"/>
      <c r="C37" s="26"/>
      <c r="D37" s="26"/>
      <c r="H37" s="47"/>
      <c r="I37" s="47"/>
      <c r="J37" s="48"/>
    </row>
    <row r="38" spans="1:15" ht="21.75" thickBot="1" x14ac:dyDescent="0.4">
      <c r="A38" s="54"/>
      <c r="B38" s="54"/>
      <c r="C38" s="55"/>
      <c r="D38" s="56">
        <f>D33</f>
        <v>5657.4</v>
      </c>
      <c r="K38" s="56">
        <f>K33+K36</f>
        <v>5657.4</v>
      </c>
    </row>
    <row r="39" spans="1:15" ht="15.75" thickTop="1" x14ac:dyDescent="0.25">
      <c r="C39" s="26"/>
      <c r="D39" s="28"/>
      <c r="H39" s="38"/>
      <c r="I39" s="30"/>
      <c r="J39" s="29"/>
      <c r="K39" s="29"/>
    </row>
    <row r="40" spans="1:15" x14ac:dyDescent="0.25">
      <c r="D40" s="26"/>
      <c r="H40" s="30"/>
      <c r="I40" s="30"/>
      <c r="J40" s="29"/>
      <c r="K40" s="29"/>
    </row>
    <row r="41" spans="1:15" x14ac:dyDescent="0.25">
      <c r="H41" s="30"/>
      <c r="I41" s="30"/>
      <c r="J41" s="29"/>
      <c r="K41" s="29"/>
      <c r="N41" s="2"/>
    </row>
    <row r="42" spans="1:15" x14ac:dyDescent="0.25">
      <c r="H42" s="30"/>
      <c r="I42" s="30"/>
      <c r="J42" s="29"/>
      <c r="K42" s="31"/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1"/>
  <sheetViews>
    <sheetView topLeftCell="A45" zoomScale="80" zoomScaleNormal="80" zoomScalePageLayoutView="80" workbookViewId="0">
      <selection activeCell="C64" sqref="C64"/>
    </sheetView>
  </sheetViews>
  <sheetFormatPr defaultColWidth="8.85546875" defaultRowHeight="15" x14ac:dyDescent="0.25"/>
  <cols>
    <col min="1" max="1" width="13.7109375" customWidth="1"/>
    <col min="2" max="2" width="56.140625" customWidth="1"/>
    <col min="3" max="3" width="13" style="24" customWidth="1"/>
    <col min="4" max="4" width="10.28515625" style="1" bestFit="1" customWidth="1"/>
    <col min="5" max="5" width="10.140625" style="1" bestFit="1" customWidth="1"/>
    <col min="6" max="6" width="11.42578125" bestFit="1" customWidth="1"/>
    <col min="7" max="7" width="10.28515625" bestFit="1" customWidth="1"/>
    <col min="8" max="8" width="11.42578125" bestFit="1" customWidth="1"/>
    <col min="9" max="9" width="43.28515625" bestFit="1" customWidth="1"/>
    <col min="10" max="10" width="12.140625" customWidth="1"/>
    <col min="11" max="11" width="8.42578125" style="1" bestFit="1" customWidth="1"/>
    <col min="12" max="12" width="10.28515625" style="1" bestFit="1" customWidth="1"/>
    <col min="13" max="13" width="10.28515625" bestFit="1" customWidth="1"/>
    <col min="15" max="15" width="11.42578125" bestFit="1" customWidth="1"/>
  </cols>
  <sheetData>
    <row r="1" spans="1:14" ht="23.25" x14ac:dyDescent="0.35">
      <c r="A1" s="58" t="s">
        <v>28</v>
      </c>
      <c r="C1" s="65" t="s">
        <v>29</v>
      </c>
      <c r="F1" s="37" t="s">
        <v>30</v>
      </c>
      <c r="H1" s="25" t="s">
        <v>31</v>
      </c>
    </row>
    <row r="3" spans="1:14" x14ac:dyDescent="0.25">
      <c r="A3" s="32" t="s">
        <v>32</v>
      </c>
      <c r="B3" s="32" t="s">
        <v>33</v>
      </c>
      <c r="C3" s="57" t="s">
        <v>34</v>
      </c>
      <c r="D3" s="33" t="s">
        <v>35</v>
      </c>
      <c r="E3" s="33" t="s">
        <v>36</v>
      </c>
      <c r="F3" s="32" t="s">
        <v>37</v>
      </c>
      <c r="H3" s="32" t="s">
        <v>32</v>
      </c>
      <c r="I3" s="32" t="s">
        <v>33</v>
      </c>
      <c r="J3" s="32" t="s">
        <v>34</v>
      </c>
      <c r="K3" s="33" t="s">
        <v>35</v>
      </c>
      <c r="L3" s="33" t="s">
        <v>36</v>
      </c>
      <c r="M3" s="32" t="s">
        <v>37</v>
      </c>
    </row>
    <row r="4" spans="1:14" x14ac:dyDescent="0.25">
      <c r="A4" t="s">
        <v>38</v>
      </c>
      <c r="B4" t="s">
        <v>39</v>
      </c>
      <c r="C4" s="24" t="s">
        <v>40</v>
      </c>
      <c r="E4" s="5"/>
      <c r="F4" s="23">
        <v>10919.41</v>
      </c>
      <c r="H4" s="24" t="s">
        <v>38</v>
      </c>
      <c r="I4" t="s">
        <v>39</v>
      </c>
      <c r="M4" s="40">
        <v>7.06</v>
      </c>
    </row>
    <row r="5" spans="1:14" x14ac:dyDescent="0.25">
      <c r="A5" s="7">
        <v>43587</v>
      </c>
      <c r="B5" s="30" t="s">
        <v>41</v>
      </c>
      <c r="C5" s="50" t="s">
        <v>42</v>
      </c>
      <c r="D5" s="5"/>
      <c r="E5" s="5">
        <v>79.2</v>
      </c>
      <c r="F5" s="23">
        <f>F4+D5-E5</f>
        <v>10840.21</v>
      </c>
      <c r="H5" s="59">
        <v>43596</v>
      </c>
      <c r="I5" s="4" t="s">
        <v>43</v>
      </c>
      <c r="J5" s="4"/>
      <c r="K5" s="5">
        <v>40</v>
      </c>
      <c r="L5" s="5"/>
      <c r="M5" s="23">
        <f>M4+K5-L5</f>
        <v>47.06</v>
      </c>
    </row>
    <row r="6" spans="1:14" x14ac:dyDescent="0.25">
      <c r="A6" s="7">
        <v>43587</v>
      </c>
      <c r="B6" s="30" t="s">
        <v>44</v>
      </c>
      <c r="C6" s="50" t="s">
        <v>42</v>
      </c>
      <c r="D6" s="5"/>
      <c r="E6" s="5">
        <v>114.2</v>
      </c>
      <c r="F6" s="23">
        <f t="shared" ref="F6:F64" si="0">F5+D6-E6</f>
        <v>10726.009999999998</v>
      </c>
      <c r="H6" s="59">
        <v>43596</v>
      </c>
      <c r="I6" s="4" t="s">
        <v>45</v>
      </c>
      <c r="J6" s="4"/>
      <c r="K6" s="5">
        <v>40</v>
      </c>
      <c r="L6" s="5"/>
      <c r="M6" s="23">
        <f t="shared" ref="M6:M64" si="1">M5+K6-L6</f>
        <v>87.06</v>
      </c>
    </row>
    <row r="7" spans="1:14" x14ac:dyDescent="0.25">
      <c r="A7" s="7">
        <v>43587</v>
      </c>
      <c r="B7" s="30" t="s">
        <v>46</v>
      </c>
      <c r="C7" s="50" t="s">
        <v>42</v>
      </c>
      <c r="D7" s="5"/>
      <c r="E7" s="5">
        <v>115.2</v>
      </c>
      <c r="F7" s="23">
        <f t="shared" si="0"/>
        <v>10610.809999999998</v>
      </c>
      <c r="H7" s="59">
        <v>43596</v>
      </c>
      <c r="I7" s="30" t="s">
        <v>47</v>
      </c>
      <c r="J7" s="4"/>
      <c r="K7" s="5">
        <v>40</v>
      </c>
      <c r="L7" s="5"/>
      <c r="M7" s="23">
        <f t="shared" si="1"/>
        <v>127.06</v>
      </c>
    </row>
    <row r="8" spans="1:14" x14ac:dyDescent="0.25">
      <c r="A8" s="7">
        <v>43587</v>
      </c>
      <c r="B8" s="30" t="s">
        <v>48</v>
      </c>
      <c r="C8" s="50" t="s">
        <v>42</v>
      </c>
      <c r="D8" s="5"/>
      <c r="E8" s="5">
        <v>106.1</v>
      </c>
      <c r="F8" s="23">
        <f t="shared" si="0"/>
        <v>10504.709999999997</v>
      </c>
      <c r="H8" s="59">
        <v>43596</v>
      </c>
      <c r="I8" s="30" t="s">
        <v>49</v>
      </c>
      <c r="J8" s="4"/>
      <c r="K8" s="5">
        <v>40</v>
      </c>
      <c r="L8" s="5"/>
      <c r="M8" s="23">
        <f t="shared" si="1"/>
        <v>167.06</v>
      </c>
    </row>
    <row r="9" spans="1:14" x14ac:dyDescent="0.25">
      <c r="A9" s="7">
        <v>43587</v>
      </c>
      <c r="B9" s="30" t="s">
        <v>50</v>
      </c>
      <c r="C9" s="50" t="s">
        <v>42</v>
      </c>
      <c r="D9" s="5"/>
      <c r="E9" s="5">
        <v>67.5</v>
      </c>
      <c r="F9" s="23">
        <f t="shared" si="0"/>
        <v>10437.209999999997</v>
      </c>
      <c r="G9" s="2"/>
      <c r="H9" s="59">
        <v>43596</v>
      </c>
      <c r="I9" s="7" t="s">
        <v>51</v>
      </c>
      <c r="J9" s="4"/>
      <c r="K9" s="5">
        <v>40</v>
      </c>
      <c r="L9" s="5"/>
      <c r="M9" s="23">
        <f t="shared" si="1"/>
        <v>207.06</v>
      </c>
    </row>
    <row r="10" spans="1:14" x14ac:dyDescent="0.25">
      <c r="A10" s="7">
        <v>43587</v>
      </c>
      <c r="B10" s="30" t="s">
        <v>52</v>
      </c>
      <c r="C10" s="50" t="s">
        <v>42</v>
      </c>
      <c r="D10" s="5"/>
      <c r="E10" s="5">
        <v>790</v>
      </c>
      <c r="F10" s="23">
        <f t="shared" si="0"/>
        <v>9647.2099999999973</v>
      </c>
      <c r="H10" s="59">
        <v>43596</v>
      </c>
      <c r="I10" s="4" t="s">
        <v>53</v>
      </c>
      <c r="J10" s="50"/>
      <c r="K10" s="5">
        <v>40</v>
      </c>
      <c r="L10" s="5"/>
      <c r="M10" s="23">
        <f t="shared" si="1"/>
        <v>247.06</v>
      </c>
      <c r="N10" s="2"/>
    </row>
    <row r="11" spans="1:14" x14ac:dyDescent="0.25">
      <c r="A11" s="7">
        <v>43587</v>
      </c>
      <c r="B11" s="30" t="s">
        <v>54</v>
      </c>
      <c r="C11" s="50" t="s">
        <v>42</v>
      </c>
      <c r="D11" s="5"/>
      <c r="E11" s="5">
        <v>10</v>
      </c>
      <c r="F11" s="23">
        <f t="shared" si="0"/>
        <v>9637.2099999999973</v>
      </c>
      <c r="H11" s="59">
        <v>43596</v>
      </c>
      <c r="I11" s="4" t="s">
        <v>55</v>
      </c>
      <c r="J11" s="4"/>
      <c r="K11" s="5">
        <v>40</v>
      </c>
      <c r="L11" s="5"/>
      <c r="M11" s="23">
        <f t="shared" si="1"/>
        <v>287.06</v>
      </c>
      <c r="N11" s="2"/>
    </row>
    <row r="12" spans="1:14" x14ac:dyDescent="0.25">
      <c r="A12" s="7">
        <v>43588</v>
      </c>
      <c r="B12" s="30" t="s">
        <v>56</v>
      </c>
      <c r="C12" s="50" t="s">
        <v>42</v>
      </c>
      <c r="D12" s="5">
        <v>100</v>
      </c>
      <c r="E12" s="5"/>
      <c r="F12" s="23">
        <f t="shared" si="0"/>
        <v>9737.2099999999973</v>
      </c>
      <c r="H12" s="59">
        <v>43596</v>
      </c>
      <c r="I12" s="4" t="s">
        <v>57</v>
      </c>
      <c r="J12" s="4"/>
      <c r="K12" s="5">
        <v>40</v>
      </c>
      <c r="L12" s="5"/>
      <c r="M12" s="23">
        <f t="shared" si="1"/>
        <v>327.06</v>
      </c>
      <c r="N12" s="2"/>
    </row>
    <row r="13" spans="1:14" x14ac:dyDescent="0.25">
      <c r="A13" s="7">
        <v>43594</v>
      </c>
      <c r="B13" s="30" t="s">
        <v>58</v>
      </c>
      <c r="C13" s="50" t="s">
        <v>42</v>
      </c>
      <c r="D13" s="5"/>
      <c r="E13" s="5">
        <v>20</v>
      </c>
      <c r="F13" s="23">
        <f t="shared" si="0"/>
        <v>9717.2099999999973</v>
      </c>
      <c r="H13" s="59">
        <v>43596</v>
      </c>
      <c r="I13" s="4" t="s">
        <v>59</v>
      </c>
      <c r="J13" s="4"/>
      <c r="K13" s="5">
        <v>40</v>
      </c>
      <c r="L13" s="39"/>
      <c r="M13" s="23">
        <f t="shared" si="1"/>
        <v>367.06</v>
      </c>
      <c r="N13" s="2"/>
    </row>
    <row r="14" spans="1:14" x14ac:dyDescent="0.25">
      <c r="A14" s="7">
        <v>43594</v>
      </c>
      <c r="B14" s="7" t="s">
        <v>60</v>
      </c>
      <c r="C14" s="50" t="s">
        <v>42</v>
      </c>
      <c r="D14" s="5"/>
      <c r="E14" s="5">
        <f>12.99+14.99</f>
        <v>27.98</v>
      </c>
      <c r="F14" s="23">
        <f t="shared" si="0"/>
        <v>9689.2299999999977</v>
      </c>
      <c r="H14" s="59">
        <v>43596</v>
      </c>
      <c r="I14" s="4" t="s">
        <v>61</v>
      </c>
      <c r="J14" s="4"/>
      <c r="K14" s="5">
        <v>40</v>
      </c>
      <c r="L14" s="5"/>
      <c r="M14" s="23">
        <f t="shared" si="1"/>
        <v>407.06</v>
      </c>
    </row>
    <row r="15" spans="1:14" x14ac:dyDescent="0.25">
      <c r="A15" s="7">
        <v>43596</v>
      </c>
      <c r="B15" s="30" t="s">
        <v>62</v>
      </c>
      <c r="C15" s="50" t="s">
        <v>42</v>
      </c>
      <c r="D15" s="5">
        <v>40</v>
      </c>
      <c r="E15" s="5"/>
      <c r="F15" s="23">
        <f t="shared" si="0"/>
        <v>9729.2299999999977</v>
      </c>
      <c r="H15" s="59">
        <v>43596</v>
      </c>
      <c r="I15" s="4" t="s">
        <v>63</v>
      </c>
      <c r="J15" s="4"/>
      <c r="K15" s="5">
        <v>40</v>
      </c>
      <c r="L15" s="5"/>
      <c r="M15" s="23">
        <f t="shared" si="1"/>
        <v>447.06</v>
      </c>
    </row>
    <row r="16" spans="1:14" x14ac:dyDescent="0.25">
      <c r="A16" s="7">
        <v>43596</v>
      </c>
      <c r="B16" s="30" t="s">
        <v>64</v>
      </c>
      <c r="C16" s="50" t="s">
        <v>42</v>
      </c>
      <c r="D16" s="5">
        <v>40</v>
      </c>
      <c r="E16" s="5"/>
      <c r="F16" s="23">
        <f t="shared" si="0"/>
        <v>9769.2299999999977</v>
      </c>
      <c r="H16" s="59">
        <v>43596</v>
      </c>
      <c r="I16" s="4" t="s">
        <v>65</v>
      </c>
      <c r="J16" s="4"/>
      <c r="K16" s="5">
        <v>40</v>
      </c>
      <c r="L16" s="5"/>
      <c r="M16" s="23">
        <f t="shared" si="1"/>
        <v>487.06</v>
      </c>
    </row>
    <row r="17" spans="1:15" x14ac:dyDescent="0.25">
      <c r="A17" s="7">
        <v>43599</v>
      </c>
      <c r="B17" s="7" t="s">
        <v>52</v>
      </c>
      <c r="C17" s="50" t="s">
        <v>42</v>
      </c>
      <c r="D17" s="5"/>
      <c r="E17" s="5">
        <v>1080</v>
      </c>
      <c r="F17" s="23">
        <f t="shared" si="0"/>
        <v>8689.2299999999977</v>
      </c>
      <c r="H17" s="59">
        <v>43596</v>
      </c>
      <c r="I17" s="4" t="s">
        <v>66</v>
      </c>
      <c r="J17" s="4"/>
      <c r="K17" s="5">
        <v>40</v>
      </c>
      <c r="L17" s="5"/>
      <c r="M17" s="23">
        <f t="shared" si="1"/>
        <v>527.05999999999995</v>
      </c>
    </row>
    <row r="18" spans="1:15" x14ac:dyDescent="0.25">
      <c r="A18" s="7">
        <v>43602</v>
      </c>
      <c r="B18" s="30" t="s">
        <v>67</v>
      </c>
      <c r="C18" s="50" t="s">
        <v>42</v>
      </c>
      <c r="D18" s="5"/>
      <c r="E18" s="5">
        <v>1053</v>
      </c>
      <c r="F18" s="23">
        <f t="shared" si="0"/>
        <v>7636.2299999999977</v>
      </c>
      <c r="H18" s="59">
        <v>43596</v>
      </c>
      <c r="I18" s="4" t="s">
        <v>68</v>
      </c>
      <c r="J18" s="4"/>
      <c r="K18" s="5">
        <v>40</v>
      </c>
      <c r="L18" s="5"/>
      <c r="M18" s="23">
        <f t="shared" si="1"/>
        <v>567.05999999999995</v>
      </c>
    </row>
    <row r="19" spans="1:15" x14ac:dyDescent="0.25">
      <c r="A19" s="7">
        <v>43602</v>
      </c>
      <c r="B19" s="30" t="s">
        <v>69</v>
      </c>
      <c r="C19" s="50" t="s">
        <v>42</v>
      </c>
      <c r="D19" s="5">
        <v>210.6</v>
      </c>
      <c r="E19" s="5"/>
      <c r="F19" s="23">
        <f t="shared" si="0"/>
        <v>7846.8299999999981</v>
      </c>
      <c r="H19" s="59">
        <v>43596</v>
      </c>
      <c r="I19" s="4" t="s">
        <v>70</v>
      </c>
      <c r="J19" s="4"/>
      <c r="K19" s="5">
        <v>40</v>
      </c>
      <c r="L19" s="5"/>
      <c r="M19" s="23">
        <f t="shared" si="1"/>
        <v>607.05999999999995</v>
      </c>
    </row>
    <row r="20" spans="1:15" x14ac:dyDescent="0.25">
      <c r="A20" s="7">
        <v>43604</v>
      </c>
      <c r="B20" s="30" t="s">
        <v>71</v>
      </c>
      <c r="C20" s="50" t="s">
        <v>42</v>
      </c>
      <c r="D20" s="5">
        <v>210.6</v>
      </c>
      <c r="E20" s="5"/>
      <c r="F20" s="23">
        <f t="shared" si="0"/>
        <v>8057.4299999999985</v>
      </c>
      <c r="H20" s="59">
        <v>43596</v>
      </c>
      <c r="I20" s="4" t="s">
        <v>72</v>
      </c>
      <c r="J20" s="4"/>
      <c r="K20" s="5"/>
      <c r="L20" s="5">
        <v>581</v>
      </c>
      <c r="M20" s="23">
        <f t="shared" si="1"/>
        <v>26.059999999999945</v>
      </c>
    </row>
    <row r="21" spans="1:15" x14ac:dyDescent="0.25">
      <c r="A21" s="7">
        <v>43613</v>
      </c>
      <c r="B21" s="30" t="s">
        <v>73</v>
      </c>
      <c r="C21" s="50" t="s">
        <v>42</v>
      </c>
      <c r="D21" s="5"/>
      <c r="E21" s="5">
        <v>25</v>
      </c>
      <c r="F21" s="23">
        <f t="shared" si="0"/>
        <v>8032.4299999999985</v>
      </c>
      <c r="H21" s="59">
        <v>43623</v>
      </c>
      <c r="I21" s="30" t="s">
        <v>74</v>
      </c>
      <c r="J21" s="50"/>
      <c r="K21" s="5"/>
      <c r="L21" s="5">
        <f>29*2*0.45</f>
        <v>26.1</v>
      </c>
      <c r="M21" s="23">
        <f t="shared" si="1"/>
        <v>-4.0000000000055991E-2</v>
      </c>
    </row>
    <row r="22" spans="1:15" x14ac:dyDescent="0.25">
      <c r="A22" s="7">
        <v>43615</v>
      </c>
      <c r="B22" s="30" t="s">
        <v>44</v>
      </c>
      <c r="C22" s="50" t="s">
        <v>42</v>
      </c>
      <c r="D22" s="5"/>
      <c r="E22" s="5">
        <v>39.6</v>
      </c>
      <c r="F22" s="23">
        <f t="shared" si="0"/>
        <v>7992.8299999999981</v>
      </c>
      <c r="H22" s="59"/>
      <c r="J22" s="4"/>
      <c r="K22" s="5"/>
      <c r="L22" s="5"/>
      <c r="M22" s="39">
        <f t="shared" si="1"/>
        <v>-4.0000000000055991E-2</v>
      </c>
    </row>
    <row r="23" spans="1:15" x14ac:dyDescent="0.25">
      <c r="A23" s="7">
        <v>606</v>
      </c>
      <c r="B23" s="7" t="s">
        <v>52</v>
      </c>
      <c r="C23" s="50" t="s">
        <v>42</v>
      </c>
      <c r="D23" s="5"/>
      <c r="E23" s="5">
        <v>116</v>
      </c>
      <c r="F23" s="23">
        <f t="shared" si="0"/>
        <v>7876.8299999999981</v>
      </c>
      <c r="G23" s="1"/>
      <c r="H23" s="59"/>
      <c r="I23" s="4"/>
      <c r="J23" s="4"/>
      <c r="K23" s="5"/>
      <c r="L23" s="5"/>
      <c r="M23" s="39">
        <f t="shared" si="1"/>
        <v>-4.0000000000055991E-2</v>
      </c>
    </row>
    <row r="24" spans="1:15" x14ac:dyDescent="0.25">
      <c r="A24" s="7">
        <v>43623</v>
      </c>
      <c r="B24" s="4" t="s">
        <v>75</v>
      </c>
      <c r="C24" s="50" t="s">
        <v>42</v>
      </c>
      <c r="D24" s="5"/>
      <c r="E24" s="5">
        <v>7.2</v>
      </c>
      <c r="F24" s="23">
        <f t="shared" si="0"/>
        <v>7869.6299999999983</v>
      </c>
      <c r="H24" s="59"/>
      <c r="I24" s="4"/>
      <c r="J24" s="4"/>
      <c r="K24" s="39"/>
      <c r="L24" s="5"/>
      <c r="M24" s="39">
        <f t="shared" si="1"/>
        <v>-4.0000000000055991E-2</v>
      </c>
    </row>
    <row r="25" spans="1:15" x14ac:dyDescent="0.25">
      <c r="A25" s="7">
        <v>43628</v>
      </c>
      <c r="B25" s="30" t="s">
        <v>76</v>
      </c>
      <c r="C25" s="50" t="s">
        <v>42</v>
      </c>
      <c r="D25" s="1">
        <v>210.6</v>
      </c>
      <c r="F25" s="23">
        <f t="shared" si="0"/>
        <v>8080.2299999999987</v>
      </c>
      <c r="H25" s="59"/>
      <c r="I25" s="4"/>
      <c r="J25" s="4"/>
      <c r="K25" s="39"/>
      <c r="L25" s="5"/>
      <c r="M25" s="39">
        <f t="shared" si="1"/>
        <v>-4.0000000000055991E-2</v>
      </c>
    </row>
    <row r="26" spans="1:15" x14ac:dyDescent="0.25">
      <c r="A26" s="7">
        <v>43630</v>
      </c>
      <c r="B26" s="30" t="s">
        <v>77</v>
      </c>
      <c r="C26" s="50" t="s">
        <v>78</v>
      </c>
      <c r="D26" s="5">
        <v>210.6</v>
      </c>
      <c r="F26" s="23">
        <f t="shared" si="0"/>
        <v>8290.8299999999981</v>
      </c>
      <c r="G26" s="2"/>
      <c r="H26" s="59"/>
      <c r="I26" s="4"/>
      <c r="J26" s="4"/>
      <c r="K26" s="39"/>
      <c r="L26" s="5"/>
      <c r="M26" s="39">
        <f t="shared" si="1"/>
        <v>-4.0000000000055991E-2</v>
      </c>
    </row>
    <row r="27" spans="1:15" x14ac:dyDescent="0.25">
      <c r="A27" s="59">
        <v>43644</v>
      </c>
      <c r="B27" s="30" t="s">
        <v>79</v>
      </c>
      <c r="C27" s="50" t="s">
        <v>42</v>
      </c>
      <c r="D27" s="5"/>
      <c r="E27" s="5">
        <v>180</v>
      </c>
      <c r="F27" s="23">
        <f t="shared" si="0"/>
        <v>8110.8299999999981</v>
      </c>
      <c r="H27" s="59"/>
      <c r="I27" s="4"/>
      <c r="J27" s="4"/>
      <c r="K27" s="39"/>
      <c r="L27" s="5"/>
      <c r="M27" s="39">
        <f t="shared" si="1"/>
        <v>-4.0000000000055991E-2</v>
      </c>
    </row>
    <row r="28" spans="1:15" x14ac:dyDescent="0.25">
      <c r="A28" s="59">
        <v>43644</v>
      </c>
      <c r="B28" s="30" t="s">
        <v>80</v>
      </c>
      <c r="C28" s="50" t="s">
        <v>42</v>
      </c>
      <c r="D28" s="5"/>
      <c r="E28" s="5">
        <v>130</v>
      </c>
      <c r="F28" s="23">
        <f t="shared" si="0"/>
        <v>7980.8299999999981</v>
      </c>
      <c r="H28" s="59"/>
      <c r="I28" s="4"/>
      <c r="J28" s="4"/>
      <c r="K28" s="39"/>
      <c r="L28" s="5"/>
      <c r="M28" s="39">
        <f t="shared" si="1"/>
        <v>-4.0000000000055991E-2</v>
      </c>
    </row>
    <row r="29" spans="1:15" x14ac:dyDescent="0.25">
      <c r="A29" s="7">
        <v>43644</v>
      </c>
      <c r="B29" s="30" t="s">
        <v>151</v>
      </c>
      <c r="C29" s="50" t="s">
        <v>42</v>
      </c>
      <c r="D29" s="5"/>
      <c r="E29" s="5">
        <v>58.95</v>
      </c>
      <c r="F29" s="23">
        <f t="shared" si="0"/>
        <v>7921.8799999999983</v>
      </c>
      <c r="H29" s="59"/>
      <c r="I29" s="4"/>
      <c r="J29" s="4"/>
      <c r="K29" s="5"/>
      <c r="L29" s="5"/>
      <c r="M29" s="39">
        <f t="shared" si="1"/>
        <v>-4.0000000000055991E-2</v>
      </c>
      <c r="O29" s="2"/>
    </row>
    <row r="30" spans="1:15" x14ac:dyDescent="0.25">
      <c r="A30" s="7">
        <v>43714</v>
      </c>
      <c r="B30" s="30" t="s">
        <v>81</v>
      </c>
      <c r="C30" s="50" t="s">
        <v>42</v>
      </c>
      <c r="D30" s="5">
        <v>50</v>
      </c>
      <c r="E30" s="5"/>
      <c r="F30" s="23">
        <f t="shared" si="0"/>
        <v>7971.8799999999983</v>
      </c>
      <c r="H30" s="59"/>
      <c r="I30" s="4"/>
      <c r="J30" s="4"/>
      <c r="K30" s="5"/>
      <c r="L30" s="5"/>
      <c r="M30" s="39">
        <f t="shared" si="1"/>
        <v>-4.0000000000055991E-2</v>
      </c>
    </row>
    <row r="31" spans="1:15" x14ac:dyDescent="0.25">
      <c r="A31" s="7">
        <v>43724</v>
      </c>
      <c r="B31" s="30" t="s">
        <v>82</v>
      </c>
      <c r="C31" s="50">
        <v>100041</v>
      </c>
      <c r="D31" s="5"/>
      <c r="E31" s="5">
        <v>271</v>
      </c>
      <c r="F31" s="23">
        <f t="shared" si="0"/>
        <v>7700.8799999999983</v>
      </c>
      <c r="M31" s="39">
        <f t="shared" si="1"/>
        <v>-4.0000000000055991E-2</v>
      </c>
    </row>
    <row r="32" spans="1:15" x14ac:dyDescent="0.25">
      <c r="A32" s="7">
        <v>43731</v>
      </c>
      <c r="B32" s="30" t="s">
        <v>83</v>
      </c>
      <c r="C32" s="50" t="s">
        <v>42</v>
      </c>
      <c r="D32" s="5">
        <v>440</v>
      </c>
      <c r="E32" s="5"/>
      <c r="F32" s="23">
        <f t="shared" si="0"/>
        <v>8140.8799999999983</v>
      </c>
      <c r="M32" s="39">
        <f t="shared" si="1"/>
        <v>-4.0000000000055991E-2</v>
      </c>
    </row>
    <row r="33" spans="1:13" x14ac:dyDescent="0.25">
      <c r="A33" s="7">
        <v>43731</v>
      </c>
      <c r="B33" s="30" t="s">
        <v>84</v>
      </c>
      <c r="C33" s="50" t="s">
        <v>42</v>
      </c>
      <c r="D33" s="1">
        <v>70</v>
      </c>
      <c r="F33" s="23">
        <f t="shared" si="0"/>
        <v>8210.8799999999974</v>
      </c>
      <c r="M33" s="39">
        <f t="shared" si="1"/>
        <v>-4.0000000000055991E-2</v>
      </c>
    </row>
    <row r="34" spans="1:13" x14ac:dyDescent="0.25">
      <c r="A34" s="7">
        <v>43731</v>
      </c>
      <c r="B34" s="30" t="s">
        <v>85</v>
      </c>
      <c r="C34" s="50" t="s">
        <v>42</v>
      </c>
      <c r="D34" s="5">
        <v>70</v>
      </c>
      <c r="E34" s="5"/>
      <c r="F34" s="23">
        <f t="shared" si="0"/>
        <v>8280.8799999999974</v>
      </c>
      <c r="M34" s="39">
        <f t="shared" si="1"/>
        <v>-4.0000000000055991E-2</v>
      </c>
    </row>
    <row r="35" spans="1:13" x14ac:dyDescent="0.25">
      <c r="A35" s="7">
        <v>43731</v>
      </c>
      <c r="B35" s="30" t="s">
        <v>86</v>
      </c>
      <c r="C35" s="50" t="s">
        <v>42</v>
      </c>
      <c r="D35" s="5">
        <v>210</v>
      </c>
      <c r="E35" s="5"/>
      <c r="F35" s="23">
        <f t="shared" si="0"/>
        <v>8490.8799999999974</v>
      </c>
      <c r="M35" s="39">
        <f t="shared" si="1"/>
        <v>-4.0000000000055991E-2</v>
      </c>
    </row>
    <row r="36" spans="1:13" x14ac:dyDescent="0.25">
      <c r="A36" s="7">
        <v>43732</v>
      </c>
      <c r="B36" s="30" t="s">
        <v>87</v>
      </c>
      <c r="C36" s="50" t="s">
        <v>42</v>
      </c>
      <c r="D36" s="5">
        <v>175</v>
      </c>
      <c r="E36" s="5"/>
      <c r="F36" s="23">
        <f t="shared" si="0"/>
        <v>8665.8799999999974</v>
      </c>
      <c r="M36" s="39">
        <f t="shared" si="1"/>
        <v>-4.0000000000055991E-2</v>
      </c>
    </row>
    <row r="37" spans="1:13" x14ac:dyDescent="0.25">
      <c r="A37" s="7">
        <v>43733</v>
      </c>
      <c r="B37" s="30" t="s">
        <v>88</v>
      </c>
      <c r="C37" s="50" t="s">
        <v>42</v>
      </c>
      <c r="D37" s="5">
        <v>190</v>
      </c>
      <c r="E37" s="5"/>
      <c r="F37" s="23">
        <f t="shared" si="0"/>
        <v>8855.8799999999974</v>
      </c>
      <c r="M37" s="39">
        <f t="shared" si="1"/>
        <v>-4.0000000000055991E-2</v>
      </c>
    </row>
    <row r="38" spans="1:13" x14ac:dyDescent="0.25">
      <c r="A38" s="7">
        <v>43734</v>
      </c>
      <c r="B38" s="30" t="s">
        <v>89</v>
      </c>
      <c r="C38" s="50" t="s">
        <v>42</v>
      </c>
      <c r="D38" s="5">
        <v>365</v>
      </c>
      <c r="E38" s="5"/>
      <c r="F38" s="23">
        <f t="shared" si="0"/>
        <v>9220.8799999999974</v>
      </c>
      <c r="M38" s="39">
        <f t="shared" si="1"/>
        <v>-4.0000000000055991E-2</v>
      </c>
    </row>
    <row r="39" spans="1:13" x14ac:dyDescent="0.25">
      <c r="A39" s="7">
        <v>43737</v>
      </c>
      <c r="B39" s="30" t="s">
        <v>90</v>
      </c>
      <c r="C39" s="50" t="s">
        <v>42</v>
      </c>
      <c r="D39" s="5">
        <v>80</v>
      </c>
      <c r="E39" s="5"/>
      <c r="F39" s="23">
        <f t="shared" si="0"/>
        <v>9300.8799999999974</v>
      </c>
      <c r="M39" s="39">
        <f t="shared" si="1"/>
        <v>-4.0000000000055991E-2</v>
      </c>
    </row>
    <row r="40" spans="1:13" x14ac:dyDescent="0.25">
      <c r="A40" s="7">
        <v>43739</v>
      </c>
      <c r="B40" s="30" t="s">
        <v>91</v>
      </c>
      <c r="C40" s="50" t="s">
        <v>42</v>
      </c>
      <c r="D40" s="5">
        <v>190</v>
      </c>
      <c r="E40" s="5"/>
      <c r="F40" s="23">
        <f t="shared" si="0"/>
        <v>9490.8799999999974</v>
      </c>
      <c r="M40" s="39">
        <f t="shared" si="1"/>
        <v>-4.0000000000055991E-2</v>
      </c>
    </row>
    <row r="41" spans="1:13" x14ac:dyDescent="0.25">
      <c r="A41" s="7">
        <v>43739</v>
      </c>
      <c r="B41" s="30" t="s">
        <v>92</v>
      </c>
      <c r="C41" s="50" t="s">
        <v>42</v>
      </c>
      <c r="D41" s="5"/>
      <c r="E41" s="5">
        <v>540</v>
      </c>
      <c r="F41" s="23">
        <f t="shared" si="0"/>
        <v>8950.8799999999974</v>
      </c>
      <c r="M41" s="39">
        <f t="shared" si="1"/>
        <v>-4.0000000000055991E-2</v>
      </c>
    </row>
    <row r="42" spans="1:13" x14ac:dyDescent="0.25">
      <c r="A42" s="7">
        <v>43742</v>
      </c>
      <c r="B42" s="30" t="s">
        <v>93</v>
      </c>
      <c r="C42" s="50" t="s">
        <v>42</v>
      </c>
      <c r="D42" s="5">
        <v>145</v>
      </c>
      <c r="E42" s="5"/>
      <c r="F42" s="23">
        <f t="shared" si="0"/>
        <v>9095.8799999999974</v>
      </c>
      <c r="M42" s="39">
        <f t="shared" si="1"/>
        <v>-4.0000000000055991E-2</v>
      </c>
    </row>
    <row r="43" spans="1:13" x14ac:dyDescent="0.25">
      <c r="A43" s="7">
        <v>43749</v>
      </c>
      <c r="B43" s="30" t="s">
        <v>94</v>
      </c>
      <c r="C43" s="50" t="s">
        <v>42</v>
      </c>
      <c r="D43" s="5">
        <v>70</v>
      </c>
      <c r="E43" s="5"/>
      <c r="F43" s="23">
        <f t="shared" si="0"/>
        <v>9165.8799999999974</v>
      </c>
      <c r="M43" s="39">
        <f t="shared" si="1"/>
        <v>-4.0000000000055991E-2</v>
      </c>
    </row>
    <row r="44" spans="1:13" x14ac:dyDescent="0.25">
      <c r="A44" s="7">
        <v>43759</v>
      </c>
      <c r="B44" s="30" t="s">
        <v>95</v>
      </c>
      <c r="C44" s="50" t="s">
        <v>42</v>
      </c>
      <c r="D44" s="5">
        <v>80</v>
      </c>
      <c r="E44" s="5"/>
      <c r="F44" s="23">
        <f t="shared" si="0"/>
        <v>9245.8799999999974</v>
      </c>
      <c r="M44" s="39">
        <f t="shared" si="1"/>
        <v>-4.0000000000055991E-2</v>
      </c>
    </row>
    <row r="45" spans="1:13" x14ac:dyDescent="0.25">
      <c r="A45" s="7">
        <v>43767</v>
      </c>
      <c r="B45" s="77" t="s">
        <v>91</v>
      </c>
      <c r="C45" s="50" t="s">
        <v>42</v>
      </c>
      <c r="D45" s="5">
        <v>190</v>
      </c>
      <c r="E45" s="5"/>
      <c r="F45" s="23">
        <f t="shared" si="0"/>
        <v>9435.8799999999974</v>
      </c>
      <c r="M45" s="39">
        <f t="shared" si="1"/>
        <v>-4.0000000000055991E-2</v>
      </c>
    </row>
    <row r="46" spans="1:13" x14ac:dyDescent="0.25">
      <c r="A46" s="7">
        <v>43771</v>
      </c>
      <c r="B46" s="30" t="s">
        <v>96</v>
      </c>
      <c r="C46" s="50" t="s">
        <v>42</v>
      </c>
      <c r="D46" s="5">
        <v>215</v>
      </c>
      <c r="E46" s="5"/>
      <c r="F46" s="23">
        <f t="shared" si="0"/>
        <v>9650.8799999999974</v>
      </c>
      <c r="M46" s="39">
        <f t="shared" si="1"/>
        <v>-4.0000000000055991E-2</v>
      </c>
    </row>
    <row r="47" spans="1:13" x14ac:dyDescent="0.25">
      <c r="A47" s="7">
        <v>43773</v>
      </c>
      <c r="B47" s="77" t="s">
        <v>152</v>
      </c>
      <c r="C47" s="50" t="s">
        <v>42</v>
      </c>
      <c r="D47" s="5"/>
      <c r="E47" s="5">
        <v>190</v>
      </c>
      <c r="F47" s="23">
        <f t="shared" si="0"/>
        <v>9460.8799999999974</v>
      </c>
      <c r="M47" s="39">
        <f t="shared" si="1"/>
        <v>-4.0000000000055991E-2</v>
      </c>
    </row>
    <row r="48" spans="1:13" x14ac:dyDescent="0.25">
      <c r="A48" s="7">
        <v>43781</v>
      </c>
      <c r="B48" s="30" t="s">
        <v>97</v>
      </c>
      <c r="C48" s="24" t="s">
        <v>42</v>
      </c>
      <c r="D48" s="1">
        <v>340</v>
      </c>
      <c r="E48" s="5"/>
      <c r="F48" s="23">
        <f t="shared" si="0"/>
        <v>9800.8799999999974</v>
      </c>
      <c r="M48" s="39">
        <f t="shared" si="1"/>
        <v>-4.0000000000055991E-2</v>
      </c>
    </row>
    <row r="49" spans="1:13" x14ac:dyDescent="0.25">
      <c r="A49" s="7">
        <v>43782</v>
      </c>
      <c r="B49" s="30" t="s">
        <v>98</v>
      </c>
      <c r="C49" s="50" t="s">
        <v>42</v>
      </c>
      <c r="D49" s="5"/>
      <c r="E49" s="5">
        <v>50</v>
      </c>
      <c r="F49" s="23">
        <f t="shared" si="0"/>
        <v>9750.8799999999974</v>
      </c>
      <c r="M49" s="39">
        <f t="shared" si="1"/>
        <v>-4.0000000000055991E-2</v>
      </c>
    </row>
    <row r="50" spans="1:13" x14ac:dyDescent="0.25">
      <c r="A50" s="7">
        <v>43782</v>
      </c>
      <c r="B50" s="30" t="s">
        <v>99</v>
      </c>
      <c r="C50" s="50"/>
      <c r="D50" s="5">
        <v>945</v>
      </c>
      <c r="E50" s="5"/>
      <c r="F50" s="23">
        <f t="shared" si="0"/>
        <v>10695.879999999997</v>
      </c>
      <c r="M50" s="39">
        <f t="shared" si="1"/>
        <v>-4.0000000000055991E-2</v>
      </c>
    </row>
    <row r="51" spans="1:13" x14ac:dyDescent="0.25">
      <c r="A51" s="7">
        <v>43803</v>
      </c>
      <c r="B51" s="30" t="s">
        <v>149</v>
      </c>
      <c r="C51" s="50" t="s">
        <v>42</v>
      </c>
      <c r="D51" s="5">
        <v>60</v>
      </c>
      <c r="E51" s="5"/>
      <c r="F51" s="23">
        <f t="shared" si="0"/>
        <v>10755.879999999997</v>
      </c>
      <c r="M51" s="39">
        <f t="shared" si="1"/>
        <v>-4.0000000000055991E-2</v>
      </c>
    </row>
    <row r="52" spans="1:13" x14ac:dyDescent="0.25">
      <c r="A52" s="7">
        <v>43829</v>
      </c>
      <c r="B52" s="30" t="s">
        <v>150</v>
      </c>
      <c r="C52" s="50" t="s">
        <v>42</v>
      </c>
      <c r="D52" s="5">
        <v>60</v>
      </c>
      <c r="E52" s="5"/>
      <c r="F52" s="23">
        <f t="shared" si="0"/>
        <v>10815.879999999997</v>
      </c>
      <c r="M52" s="39">
        <f t="shared" si="1"/>
        <v>-4.0000000000055991E-2</v>
      </c>
    </row>
    <row r="53" spans="1:13" x14ac:dyDescent="0.25">
      <c r="A53" s="7">
        <v>43840</v>
      </c>
      <c r="B53" s="30" t="s">
        <v>158</v>
      </c>
      <c r="C53" s="50" t="s">
        <v>42</v>
      </c>
      <c r="D53" s="5"/>
      <c r="E53" s="5">
        <v>120</v>
      </c>
      <c r="F53" s="23">
        <f t="shared" si="0"/>
        <v>10695.879999999997</v>
      </c>
      <c r="M53" s="39">
        <f t="shared" si="1"/>
        <v>-4.0000000000055991E-2</v>
      </c>
    </row>
    <row r="54" spans="1:13" x14ac:dyDescent="0.25">
      <c r="A54" s="7">
        <v>43853</v>
      </c>
      <c r="B54" s="30" t="s">
        <v>153</v>
      </c>
      <c r="C54" s="50" t="s">
        <v>42</v>
      </c>
      <c r="D54" s="5">
        <v>60</v>
      </c>
      <c r="E54" s="5"/>
      <c r="F54" s="23">
        <f t="shared" si="0"/>
        <v>10755.879999999997</v>
      </c>
      <c r="M54" s="39">
        <f t="shared" si="1"/>
        <v>-4.0000000000055991E-2</v>
      </c>
    </row>
    <row r="55" spans="1:13" x14ac:dyDescent="0.25">
      <c r="A55" s="7">
        <v>43860</v>
      </c>
      <c r="B55" s="30" t="s">
        <v>154</v>
      </c>
      <c r="C55" s="50" t="s">
        <v>42</v>
      </c>
      <c r="D55" s="5"/>
      <c r="E55" s="5">
        <v>81</v>
      </c>
      <c r="F55" s="23">
        <f t="shared" si="0"/>
        <v>10674.879999999997</v>
      </c>
      <c r="M55" s="39">
        <f t="shared" si="1"/>
        <v>-4.0000000000055991E-2</v>
      </c>
    </row>
    <row r="56" spans="1:13" x14ac:dyDescent="0.25">
      <c r="A56" s="7">
        <v>43868</v>
      </c>
      <c r="B56" s="30" t="s">
        <v>155</v>
      </c>
      <c r="C56" s="50" t="s">
        <v>42</v>
      </c>
      <c r="D56" s="5"/>
      <c r="E56" s="5">
        <v>474</v>
      </c>
      <c r="F56" s="23">
        <f t="shared" si="0"/>
        <v>10200.879999999997</v>
      </c>
      <c r="M56" s="39">
        <f t="shared" si="1"/>
        <v>-4.0000000000055991E-2</v>
      </c>
    </row>
    <row r="57" spans="1:13" x14ac:dyDescent="0.25">
      <c r="A57" s="7">
        <v>43881</v>
      </c>
      <c r="B57" s="30" t="s">
        <v>153</v>
      </c>
      <c r="C57" s="50" t="s">
        <v>42</v>
      </c>
      <c r="D57" s="5">
        <v>100</v>
      </c>
      <c r="E57" s="5"/>
      <c r="F57" s="23">
        <f t="shared" si="0"/>
        <v>10300.879999999997</v>
      </c>
      <c r="M57" s="39">
        <f t="shared" si="1"/>
        <v>-4.0000000000055991E-2</v>
      </c>
    </row>
    <row r="58" spans="1:13" x14ac:dyDescent="0.25">
      <c r="A58" s="7">
        <v>43886</v>
      </c>
      <c r="B58" s="30" t="s">
        <v>156</v>
      </c>
      <c r="C58" s="50" t="s">
        <v>42</v>
      </c>
      <c r="D58" s="5">
        <v>60</v>
      </c>
      <c r="E58" s="5"/>
      <c r="F58" s="23">
        <f t="shared" si="0"/>
        <v>10360.879999999997</v>
      </c>
      <c r="M58" s="39">
        <f t="shared" si="1"/>
        <v>-4.0000000000055991E-2</v>
      </c>
    </row>
    <row r="59" spans="1:13" x14ac:dyDescent="0.25">
      <c r="A59" s="7">
        <v>43929</v>
      </c>
      <c r="B59" s="30" t="s">
        <v>159</v>
      </c>
      <c r="C59" s="50" t="s">
        <v>42</v>
      </c>
      <c r="D59" s="5">
        <v>60</v>
      </c>
      <c r="E59" s="5"/>
      <c r="F59" s="23">
        <f t="shared" si="0"/>
        <v>10420.879999999997</v>
      </c>
      <c r="M59" s="39">
        <f t="shared" si="1"/>
        <v>-4.0000000000055991E-2</v>
      </c>
    </row>
    <row r="60" spans="1:13" x14ac:dyDescent="0.25">
      <c r="A60" s="7"/>
      <c r="B60" s="30"/>
      <c r="C60" s="50"/>
      <c r="D60" s="5"/>
      <c r="E60" s="5"/>
      <c r="F60" s="39">
        <f t="shared" si="0"/>
        <v>10420.879999999997</v>
      </c>
      <c r="M60" s="39">
        <f t="shared" si="1"/>
        <v>-4.0000000000055991E-2</v>
      </c>
    </row>
    <row r="61" spans="1:13" x14ac:dyDescent="0.25">
      <c r="A61" s="7"/>
      <c r="B61" s="30"/>
      <c r="C61" s="50"/>
      <c r="D61" s="5"/>
      <c r="E61" s="5"/>
      <c r="F61" s="39">
        <f t="shared" si="0"/>
        <v>10420.879999999997</v>
      </c>
      <c r="M61" s="39">
        <f t="shared" si="1"/>
        <v>-4.0000000000055991E-2</v>
      </c>
    </row>
    <row r="62" spans="1:13" x14ac:dyDescent="0.25">
      <c r="A62" s="7"/>
      <c r="B62" s="30"/>
      <c r="C62" s="50"/>
      <c r="D62" s="5"/>
      <c r="E62" s="5"/>
      <c r="F62" s="39">
        <f t="shared" si="0"/>
        <v>10420.879999999997</v>
      </c>
      <c r="M62" s="39">
        <f t="shared" si="1"/>
        <v>-4.0000000000055991E-2</v>
      </c>
    </row>
    <row r="63" spans="1:13" x14ac:dyDescent="0.25">
      <c r="A63" s="7"/>
      <c r="B63" s="30"/>
      <c r="C63" s="50"/>
      <c r="D63" s="5"/>
      <c r="E63" s="5"/>
      <c r="F63" s="39">
        <f t="shared" si="0"/>
        <v>10420.879999999997</v>
      </c>
      <c r="M63" s="39">
        <f t="shared" si="1"/>
        <v>-4.0000000000055991E-2</v>
      </c>
    </row>
    <row r="64" spans="1:13" x14ac:dyDescent="0.25">
      <c r="A64" s="7"/>
      <c r="B64" s="30"/>
      <c r="C64" s="50"/>
      <c r="D64" s="6"/>
      <c r="E64" s="6"/>
      <c r="F64" s="69">
        <f t="shared" si="0"/>
        <v>10420.879999999997</v>
      </c>
      <c r="K64" s="48"/>
      <c r="L64" s="48"/>
      <c r="M64" s="69">
        <f t="shared" si="1"/>
        <v>-4.0000000000055991E-2</v>
      </c>
    </row>
    <row r="65" spans="1:13" x14ac:dyDescent="0.25">
      <c r="F65" s="1"/>
      <c r="M65" s="2"/>
    </row>
    <row r="66" spans="1:13" x14ac:dyDescent="0.25">
      <c r="B66" t="s">
        <v>100</v>
      </c>
      <c r="D66" s="1">
        <f>SUM(D4:D64)</f>
        <v>5247.4</v>
      </c>
      <c r="E66" s="1">
        <f>SUM(E4:E64)</f>
        <v>5745.93</v>
      </c>
      <c r="K66" s="1">
        <f>SUM(K4:K64)</f>
        <v>600</v>
      </c>
      <c r="L66" s="1">
        <f>SUM(L4:L64)</f>
        <v>607.1</v>
      </c>
      <c r="M66" s="2"/>
    </row>
    <row r="67" spans="1:13" x14ac:dyDescent="0.25">
      <c r="B67" t="s">
        <v>101</v>
      </c>
      <c r="D67" s="1">
        <f>K66</f>
        <v>600</v>
      </c>
      <c r="E67" s="1">
        <f>L66</f>
        <v>607.1</v>
      </c>
      <c r="G67" s="1"/>
      <c r="I67" s="2"/>
    </row>
    <row r="68" spans="1:13" x14ac:dyDescent="0.25">
      <c r="G68" s="1"/>
    </row>
    <row r="69" spans="1:13" x14ac:dyDescent="0.25">
      <c r="B69" s="54" t="s">
        <v>3</v>
      </c>
      <c r="C69" s="70"/>
      <c r="D69" s="55">
        <f>D67+D66</f>
        <v>5847.4</v>
      </c>
      <c r="E69" s="55">
        <f>E67+E66</f>
        <v>6353.0300000000007</v>
      </c>
      <c r="F69" s="54"/>
      <c r="G69" s="1"/>
    </row>
    <row r="71" spans="1:13" x14ac:dyDescent="0.25">
      <c r="A71" s="3"/>
      <c r="B71" s="4"/>
      <c r="D71" s="5"/>
    </row>
  </sheetData>
  <sortState xmlns:xlrd2="http://schemas.microsoft.com/office/spreadsheetml/2017/richdata2" ref="A5:E25">
    <sortCondition ref="A5:A25"/>
  </sortState>
  <pageMargins left="0.70866141732283472" right="0.70866141732283472" top="0.74803149606299213" bottom="0.74803149606299213" header="0.31496062992125984" footer="0.31496062992125984"/>
  <pageSetup paperSize="9"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zoomScale="70" zoomScaleNormal="70" zoomScalePageLayoutView="70" workbookViewId="0">
      <pane xSplit="2" ySplit="7" topLeftCell="C14" activePane="bottomRight" state="frozen"/>
      <selection pane="topRight" activeCell="B33" sqref="B33"/>
      <selection pane="bottomLeft" activeCell="B33" sqref="B33"/>
      <selection pane="bottomRight" activeCell="A34" sqref="A34"/>
    </sheetView>
  </sheetViews>
  <sheetFormatPr defaultColWidth="8.85546875" defaultRowHeight="15" x14ac:dyDescent="0.25"/>
  <cols>
    <col min="2" max="2" width="29.42578125" bestFit="1" customWidth="1"/>
    <col min="3" max="3" width="10.28515625" customWidth="1"/>
    <col min="6" max="6" width="15" customWidth="1"/>
    <col min="7" max="7" width="16.42578125" customWidth="1"/>
    <col min="8" max="8" width="17.42578125" customWidth="1"/>
    <col min="9" max="9" width="19.140625" customWidth="1"/>
    <col min="10" max="10" width="11.7109375" customWidth="1"/>
    <col min="11" max="11" width="16.85546875" customWidth="1"/>
    <col min="12" max="12" width="24.42578125" customWidth="1"/>
    <col min="13" max="13" width="15.85546875" customWidth="1"/>
    <col min="14" max="14" width="15.28515625" bestFit="1" customWidth="1"/>
    <col min="15" max="15" width="13.42578125" bestFit="1" customWidth="1"/>
    <col min="16" max="16" width="13.42578125" customWidth="1"/>
  </cols>
  <sheetData>
    <row r="1" spans="1:16" x14ac:dyDescent="0.25">
      <c r="B1" s="8" t="s">
        <v>102</v>
      </c>
      <c r="C1" s="9">
        <v>35</v>
      </c>
    </row>
    <row r="2" spans="1:16" x14ac:dyDescent="0.25">
      <c r="B2" s="8" t="s">
        <v>103</v>
      </c>
      <c r="C2" s="9">
        <v>5</v>
      </c>
    </row>
    <row r="3" spans="1:16" x14ac:dyDescent="0.25">
      <c r="B3" s="10" t="s">
        <v>104</v>
      </c>
      <c r="C3" s="9">
        <v>30</v>
      </c>
      <c r="N3" s="41"/>
      <c r="O3" s="42" t="s">
        <v>106</v>
      </c>
    </row>
    <row r="4" spans="1:16" x14ac:dyDescent="0.25">
      <c r="B4" s="10" t="s">
        <v>105</v>
      </c>
      <c r="C4" s="9">
        <v>30</v>
      </c>
    </row>
    <row r="5" spans="1:16" x14ac:dyDescent="0.25">
      <c r="M5" s="51" t="s">
        <v>107</v>
      </c>
    </row>
    <row r="6" spans="1:16" ht="30" customHeight="1" x14ac:dyDescent="0.25">
      <c r="B6" s="90" t="s">
        <v>108</v>
      </c>
      <c r="C6" s="92" t="s">
        <v>109</v>
      </c>
      <c r="D6" s="93"/>
      <c r="E6" s="94"/>
      <c r="F6" s="95" t="s">
        <v>110</v>
      </c>
      <c r="G6" s="88" t="s">
        <v>111</v>
      </c>
      <c r="H6" s="88" t="s">
        <v>105</v>
      </c>
      <c r="I6" s="88" t="s">
        <v>112</v>
      </c>
      <c r="J6" s="88" t="s">
        <v>113</v>
      </c>
      <c r="K6" s="88" t="s">
        <v>114</v>
      </c>
      <c r="L6" s="88" t="s">
        <v>115</v>
      </c>
      <c r="M6" s="88" t="s">
        <v>116</v>
      </c>
      <c r="N6" s="88" t="s">
        <v>117</v>
      </c>
      <c r="O6" s="88" t="s">
        <v>118</v>
      </c>
      <c r="P6" s="78" t="s">
        <v>119</v>
      </c>
    </row>
    <row r="7" spans="1:16" x14ac:dyDescent="0.25">
      <c r="B7" s="91"/>
      <c r="C7" s="80" t="s">
        <v>120</v>
      </c>
      <c r="D7" s="11" t="s">
        <v>121</v>
      </c>
      <c r="E7" s="11" t="s">
        <v>3</v>
      </c>
      <c r="F7" s="96"/>
      <c r="G7" s="89"/>
      <c r="H7" s="89"/>
      <c r="I7" s="89"/>
      <c r="J7" s="89"/>
      <c r="K7" s="89"/>
      <c r="L7" s="89"/>
      <c r="M7" s="89"/>
      <c r="N7" s="89"/>
      <c r="O7" s="89"/>
      <c r="P7" s="79"/>
    </row>
    <row r="8" spans="1:16" x14ac:dyDescent="0.25">
      <c r="A8" s="4"/>
      <c r="B8" s="61" t="s">
        <v>122</v>
      </c>
      <c r="C8" s="62"/>
      <c r="D8" s="63">
        <v>1</v>
      </c>
      <c r="E8" s="12">
        <f t="shared" ref="E8:E29" si="0">C8+D8</f>
        <v>1</v>
      </c>
      <c r="F8" s="13">
        <f>$C$1</f>
        <v>35</v>
      </c>
      <c r="G8" s="13">
        <f>E8*$C$2</f>
        <v>5</v>
      </c>
      <c r="H8" s="13">
        <f t="shared" ref="H8:H29" si="1">IF(D8&gt;0,$C$4,0)</f>
        <v>30</v>
      </c>
      <c r="I8" s="13">
        <f t="shared" ref="I8:I29" si="2">C8*$C$3</f>
        <v>0</v>
      </c>
      <c r="J8" s="13"/>
      <c r="K8" s="14">
        <f t="shared" ref="K8:K28" si="3">F8+G8+H8+I8+J8</f>
        <v>70</v>
      </c>
      <c r="L8" s="71">
        <v>43731</v>
      </c>
      <c r="M8" s="15">
        <v>70</v>
      </c>
      <c r="N8" s="49">
        <v>43731</v>
      </c>
      <c r="O8" s="74"/>
      <c r="P8" s="73" t="s">
        <v>123</v>
      </c>
    </row>
    <row r="9" spans="1:16" x14ac:dyDescent="0.25">
      <c r="A9" s="4"/>
      <c r="B9" s="61" t="s">
        <v>124</v>
      </c>
      <c r="C9" s="62"/>
      <c r="D9" s="63">
        <v>3</v>
      </c>
      <c r="E9" s="12">
        <f t="shared" si="0"/>
        <v>3</v>
      </c>
      <c r="F9" s="13">
        <f t="shared" ref="F9:F29" si="4">$C$1</f>
        <v>35</v>
      </c>
      <c r="G9" s="13">
        <f t="shared" ref="G9:G29" si="5">E9*$C$2</f>
        <v>15</v>
      </c>
      <c r="H9" s="13">
        <f t="shared" si="1"/>
        <v>30</v>
      </c>
      <c r="I9" s="13">
        <f t="shared" si="2"/>
        <v>0</v>
      </c>
      <c r="J9" s="13"/>
      <c r="K9" s="14">
        <f t="shared" si="3"/>
        <v>80</v>
      </c>
      <c r="L9" s="71">
        <v>43731</v>
      </c>
      <c r="M9" s="15">
        <v>80</v>
      </c>
      <c r="N9" s="49">
        <v>43759</v>
      </c>
      <c r="O9" s="74"/>
      <c r="P9" s="73" t="s">
        <v>123</v>
      </c>
    </row>
    <row r="10" spans="1:16" x14ac:dyDescent="0.25">
      <c r="A10" s="4"/>
      <c r="B10" s="61" t="s">
        <v>125</v>
      </c>
      <c r="C10" s="63">
        <v>7</v>
      </c>
      <c r="D10" s="63">
        <v>5</v>
      </c>
      <c r="E10" s="12">
        <f t="shared" si="0"/>
        <v>12</v>
      </c>
      <c r="F10" s="13">
        <f t="shared" si="4"/>
        <v>35</v>
      </c>
      <c r="G10" s="13">
        <f t="shared" si="5"/>
        <v>60</v>
      </c>
      <c r="H10" s="13">
        <f t="shared" si="1"/>
        <v>30</v>
      </c>
      <c r="I10" s="13">
        <f>(C10+1)*$C$3</f>
        <v>240</v>
      </c>
      <c r="J10" s="13"/>
      <c r="K10" s="14">
        <f t="shared" si="3"/>
        <v>365</v>
      </c>
      <c r="L10" s="71">
        <v>43731</v>
      </c>
      <c r="M10" s="87">
        <v>365</v>
      </c>
      <c r="N10" s="49">
        <v>43734</v>
      </c>
      <c r="O10" s="74"/>
      <c r="P10" s="85" t="s">
        <v>123</v>
      </c>
    </row>
    <row r="11" spans="1:16" x14ac:dyDescent="0.25">
      <c r="A11" s="4"/>
      <c r="B11" s="61" t="s">
        <v>126</v>
      </c>
      <c r="C11" s="63">
        <v>7</v>
      </c>
      <c r="D11" s="63">
        <v>6</v>
      </c>
      <c r="E11" s="12">
        <f t="shared" si="0"/>
        <v>13</v>
      </c>
      <c r="F11" s="13">
        <f t="shared" si="4"/>
        <v>35</v>
      </c>
      <c r="G11" s="13">
        <f t="shared" si="5"/>
        <v>65</v>
      </c>
      <c r="H11" s="13">
        <f t="shared" si="1"/>
        <v>30</v>
      </c>
      <c r="I11" s="13">
        <f t="shared" si="2"/>
        <v>210</v>
      </c>
      <c r="J11" s="13"/>
      <c r="K11" s="14">
        <f t="shared" si="3"/>
        <v>340</v>
      </c>
      <c r="L11" s="71">
        <v>43731</v>
      </c>
      <c r="M11" s="87">
        <v>340</v>
      </c>
      <c r="N11" s="49">
        <v>43781</v>
      </c>
      <c r="O11" s="74"/>
      <c r="P11" s="85" t="s">
        <v>123</v>
      </c>
    </row>
    <row r="12" spans="1:16" x14ac:dyDescent="0.25">
      <c r="A12" s="4"/>
      <c r="B12" s="61" t="s">
        <v>127</v>
      </c>
      <c r="C12" s="62"/>
      <c r="D12" s="63">
        <v>1</v>
      </c>
      <c r="E12" s="12">
        <f t="shared" si="0"/>
        <v>1</v>
      </c>
      <c r="F12" s="13">
        <f t="shared" si="4"/>
        <v>35</v>
      </c>
      <c r="G12" s="13">
        <f t="shared" si="5"/>
        <v>5</v>
      </c>
      <c r="H12" s="13">
        <f t="shared" si="1"/>
        <v>30</v>
      </c>
      <c r="I12" s="13">
        <f t="shared" si="2"/>
        <v>0</v>
      </c>
      <c r="J12" s="13"/>
      <c r="K12" s="14">
        <f t="shared" si="3"/>
        <v>70</v>
      </c>
      <c r="L12" s="71">
        <v>43731</v>
      </c>
      <c r="M12" s="87">
        <v>70</v>
      </c>
      <c r="N12" s="49">
        <v>43749</v>
      </c>
      <c r="O12" s="74"/>
      <c r="P12" s="85" t="s">
        <v>123</v>
      </c>
    </row>
    <row r="13" spans="1:16" x14ac:dyDescent="0.25">
      <c r="A13" s="4"/>
      <c r="B13" s="61" t="s">
        <v>128</v>
      </c>
      <c r="C13" s="63">
        <v>5</v>
      </c>
      <c r="D13" s="62"/>
      <c r="E13" s="12">
        <f t="shared" si="0"/>
        <v>5</v>
      </c>
      <c r="F13" s="13">
        <f t="shared" si="4"/>
        <v>35</v>
      </c>
      <c r="G13" s="13">
        <f t="shared" si="5"/>
        <v>25</v>
      </c>
      <c r="H13" s="13">
        <f t="shared" si="1"/>
        <v>0</v>
      </c>
      <c r="I13" s="13">
        <f t="shared" si="2"/>
        <v>150</v>
      </c>
      <c r="J13" s="13"/>
      <c r="K13" s="14">
        <f t="shared" si="3"/>
        <v>210</v>
      </c>
      <c r="L13" s="71">
        <v>43731</v>
      </c>
      <c r="M13" s="87">
        <v>210</v>
      </c>
      <c r="N13" s="49">
        <v>43731</v>
      </c>
      <c r="O13" s="75"/>
      <c r="P13" s="85" t="s">
        <v>123</v>
      </c>
    </row>
    <row r="14" spans="1:16" x14ac:dyDescent="0.25">
      <c r="A14" s="4"/>
      <c r="B14" s="61" t="s">
        <v>129</v>
      </c>
      <c r="C14" s="62"/>
      <c r="D14" s="63">
        <v>1</v>
      </c>
      <c r="E14" s="12">
        <f t="shared" si="0"/>
        <v>1</v>
      </c>
      <c r="F14" s="13">
        <f t="shared" si="4"/>
        <v>35</v>
      </c>
      <c r="G14" s="13">
        <f t="shared" si="5"/>
        <v>5</v>
      </c>
      <c r="H14" s="13">
        <f t="shared" si="1"/>
        <v>30</v>
      </c>
      <c r="I14" s="13">
        <f t="shared" si="2"/>
        <v>0</v>
      </c>
      <c r="J14" s="13"/>
      <c r="K14" s="14">
        <f t="shared" si="3"/>
        <v>70</v>
      </c>
      <c r="L14" s="71">
        <v>43731</v>
      </c>
      <c r="M14" s="87">
        <v>70</v>
      </c>
      <c r="N14" s="49">
        <v>43769</v>
      </c>
      <c r="O14" s="86">
        <v>43782</v>
      </c>
      <c r="P14" s="76"/>
    </row>
    <row r="15" spans="1:16" x14ac:dyDescent="0.25">
      <c r="A15" s="4"/>
      <c r="B15" s="61" t="s">
        <v>130</v>
      </c>
      <c r="C15" s="64">
        <v>3</v>
      </c>
      <c r="D15" s="63">
        <v>4</v>
      </c>
      <c r="E15" s="12">
        <f t="shared" si="0"/>
        <v>7</v>
      </c>
      <c r="F15" s="13">
        <f t="shared" si="4"/>
        <v>35</v>
      </c>
      <c r="G15" s="13">
        <f t="shared" si="5"/>
        <v>35</v>
      </c>
      <c r="H15" s="13">
        <f t="shared" si="1"/>
        <v>30</v>
      </c>
      <c r="I15" s="13">
        <f t="shared" si="2"/>
        <v>90</v>
      </c>
      <c r="J15" s="13"/>
      <c r="K15" s="14">
        <f t="shared" si="3"/>
        <v>190</v>
      </c>
      <c r="L15" s="71">
        <v>43731</v>
      </c>
      <c r="M15" s="87">
        <v>190</v>
      </c>
      <c r="N15" s="49">
        <v>43733</v>
      </c>
      <c r="O15" s="74"/>
      <c r="P15" s="85" t="s">
        <v>123</v>
      </c>
    </row>
    <row r="16" spans="1:16" x14ac:dyDescent="0.25">
      <c r="A16" s="4"/>
      <c r="B16" s="61" t="s">
        <v>131</v>
      </c>
      <c r="C16" s="63">
        <v>5</v>
      </c>
      <c r="D16" s="64">
        <v>4</v>
      </c>
      <c r="E16" s="12">
        <f t="shared" si="0"/>
        <v>9</v>
      </c>
      <c r="F16" s="13">
        <f t="shared" si="4"/>
        <v>35</v>
      </c>
      <c r="G16" s="13">
        <f t="shared" si="5"/>
        <v>45</v>
      </c>
      <c r="H16" s="13">
        <f t="shared" si="1"/>
        <v>30</v>
      </c>
      <c r="I16" s="13">
        <f t="shared" si="2"/>
        <v>150</v>
      </c>
      <c r="J16" s="13"/>
      <c r="K16" s="14">
        <f t="shared" si="3"/>
        <v>260</v>
      </c>
      <c r="L16" s="71">
        <v>43731</v>
      </c>
      <c r="M16" s="87">
        <v>260</v>
      </c>
      <c r="N16" s="49">
        <v>43739</v>
      </c>
      <c r="O16" s="86">
        <v>43782</v>
      </c>
      <c r="P16" s="76"/>
    </row>
    <row r="17" spans="1:16" x14ac:dyDescent="0.25">
      <c r="A17" s="4"/>
      <c r="B17" s="61" t="s">
        <v>132</v>
      </c>
      <c r="C17" s="64">
        <v>5</v>
      </c>
      <c r="D17" s="62"/>
      <c r="E17" s="12">
        <f t="shared" si="0"/>
        <v>5</v>
      </c>
      <c r="F17" s="13">
        <f t="shared" si="4"/>
        <v>35</v>
      </c>
      <c r="G17" s="13">
        <f t="shared" si="5"/>
        <v>25</v>
      </c>
      <c r="H17" s="13">
        <f t="shared" si="1"/>
        <v>0</v>
      </c>
      <c r="I17" s="13">
        <f t="shared" si="2"/>
        <v>150</v>
      </c>
      <c r="J17" s="13"/>
      <c r="K17" s="14">
        <f t="shared" si="3"/>
        <v>210</v>
      </c>
      <c r="L17" s="71">
        <v>43731</v>
      </c>
      <c r="M17" s="87">
        <v>210</v>
      </c>
      <c r="N17" s="49">
        <v>43747</v>
      </c>
      <c r="O17" s="86">
        <v>43782</v>
      </c>
      <c r="P17" s="74"/>
    </row>
    <row r="18" spans="1:16" x14ac:dyDescent="0.25">
      <c r="A18" s="4"/>
      <c r="B18" s="61" t="s">
        <v>133</v>
      </c>
      <c r="C18" s="64">
        <v>4</v>
      </c>
      <c r="D18" s="63">
        <v>2</v>
      </c>
      <c r="E18" s="12">
        <f t="shared" si="0"/>
        <v>6</v>
      </c>
      <c r="F18" s="13">
        <f t="shared" si="4"/>
        <v>35</v>
      </c>
      <c r="G18" s="13">
        <f t="shared" si="5"/>
        <v>30</v>
      </c>
      <c r="H18" s="13">
        <f t="shared" si="1"/>
        <v>30</v>
      </c>
      <c r="I18" s="13">
        <f t="shared" si="2"/>
        <v>120</v>
      </c>
      <c r="J18" s="13"/>
      <c r="K18" s="14">
        <f t="shared" si="3"/>
        <v>215</v>
      </c>
      <c r="L18" s="71">
        <v>43731</v>
      </c>
      <c r="M18" s="87">
        <v>215</v>
      </c>
      <c r="N18" s="49">
        <v>43771</v>
      </c>
      <c r="O18" s="74"/>
      <c r="P18" s="85" t="s">
        <v>123</v>
      </c>
    </row>
    <row r="19" spans="1:16" x14ac:dyDescent="0.25">
      <c r="A19" s="4"/>
      <c r="B19" s="61" t="s">
        <v>134</v>
      </c>
      <c r="C19" s="64">
        <v>2</v>
      </c>
      <c r="D19" s="64">
        <v>2</v>
      </c>
      <c r="E19" s="21">
        <f t="shared" si="0"/>
        <v>4</v>
      </c>
      <c r="F19" s="22">
        <f t="shared" si="4"/>
        <v>35</v>
      </c>
      <c r="G19" s="22">
        <f t="shared" si="5"/>
        <v>20</v>
      </c>
      <c r="H19" s="22">
        <f t="shared" si="1"/>
        <v>30</v>
      </c>
      <c r="I19" s="22">
        <f t="shared" si="2"/>
        <v>60</v>
      </c>
      <c r="J19" s="22"/>
      <c r="K19" s="15">
        <f t="shared" si="3"/>
        <v>145</v>
      </c>
      <c r="L19" s="71">
        <v>43731</v>
      </c>
      <c r="M19" s="87">
        <v>145</v>
      </c>
      <c r="N19" s="49">
        <v>43742</v>
      </c>
      <c r="O19" s="74"/>
      <c r="P19" s="85" t="s">
        <v>123</v>
      </c>
    </row>
    <row r="20" spans="1:16" x14ac:dyDescent="0.25">
      <c r="A20" s="4"/>
      <c r="B20" s="61" t="s">
        <v>135</v>
      </c>
      <c r="C20" s="62"/>
      <c r="D20" s="64">
        <v>2</v>
      </c>
      <c r="E20" s="12">
        <f t="shared" si="0"/>
        <v>2</v>
      </c>
      <c r="F20" s="13">
        <f t="shared" si="4"/>
        <v>35</v>
      </c>
      <c r="G20" s="13">
        <f t="shared" si="5"/>
        <v>10</v>
      </c>
      <c r="H20" s="13">
        <f t="shared" si="1"/>
        <v>30</v>
      </c>
      <c r="I20" s="13">
        <f t="shared" si="2"/>
        <v>0</v>
      </c>
      <c r="J20" s="13"/>
      <c r="K20" s="14">
        <f t="shared" si="3"/>
        <v>75</v>
      </c>
      <c r="L20" s="71">
        <v>43731</v>
      </c>
      <c r="M20" s="87">
        <v>75</v>
      </c>
      <c r="N20" s="49">
        <v>43734</v>
      </c>
      <c r="O20" s="86">
        <v>43782</v>
      </c>
      <c r="P20" s="74"/>
    </row>
    <row r="21" spans="1:16" x14ac:dyDescent="0.25">
      <c r="A21" s="4"/>
      <c r="B21" s="61" t="s">
        <v>136</v>
      </c>
      <c r="C21" s="63">
        <v>1</v>
      </c>
      <c r="D21" s="62"/>
      <c r="E21" s="12">
        <f t="shared" si="0"/>
        <v>1</v>
      </c>
      <c r="F21" s="13">
        <f t="shared" si="4"/>
        <v>35</v>
      </c>
      <c r="G21" s="13">
        <f t="shared" si="5"/>
        <v>5</v>
      </c>
      <c r="H21" s="13">
        <f t="shared" si="1"/>
        <v>0</v>
      </c>
      <c r="I21" s="13">
        <f t="shared" si="2"/>
        <v>30</v>
      </c>
      <c r="J21" s="13"/>
      <c r="K21" s="14">
        <f t="shared" si="3"/>
        <v>70</v>
      </c>
      <c r="L21" s="71">
        <v>43731</v>
      </c>
      <c r="M21" s="87">
        <v>70</v>
      </c>
      <c r="N21" s="49">
        <v>43731</v>
      </c>
      <c r="O21" s="74"/>
      <c r="P21" s="85" t="s">
        <v>123</v>
      </c>
    </row>
    <row r="22" spans="1:16" ht="15.75" customHeight="1" x14ac:dyDescent="0.25">
      <c r="A22" s="4"/>
      <c r="B22" s="61" t="s">
        <v>137</v>
      </c>
      <c r="C22" s="64">
        <v>3</v>
      </c>
      <c r="D22" s="64">
        <v>1</v>
      </c>
      <c r="E22" s="12">
        <f t="shared" si="0"/>
        <v>4</v>
      </c>
      <c r="F22" s="13">
        <f t="shared" si="4"/>
        <v>35</v>
      </c>
      <c r="G22" s="13">
        <f t="shared" si="5"/>
        <v>20</v>
      </c>
      <c r="H22" s="13">
        <f t="shared" si="1"/>
        <v>30</v>
      </c>
      <c r="I22" s="13">
        <f t="shared" si="2"/>
        <v>90</v>
      </c>
      <c r="J22" s="13"/>
      <c r="K22" s="14">
        <f t="shared" si="3"/>
        <v>175</v>
      </c>
      <c r="L22" s="71">
        <v>43731</v>
      </c>
      <c r="M22" s="87">
        <v>175</v>
      </c>
      <c r="N22" s="49">
        <v>43732</v>
      </c>
      <c r="O22" s="74"/>
      <c r="P22" s="85" t="s">
        <v>123</v>
      </c>
    </row>
    <row r="23" spans="1:16" x14ac:dyDescent="0.25">
      <c r="A23" s="4"/>
      <c r="B23" s="61" t="s">
        <v>138</v>
      </c>
      <c r="C23" s="62"/>
      <c r="D23" s="63">
        <v>3</v>
      </c>
      <c r="E23" s="12">
        <f t="shared" si="0"/>
        <v>3</v>
      </c>
      <c r="F23" s="13">
        <f t="shared" si="4"/>
        <v>35</v>
      </c>
      <c r="G23" s="13">
        <f t="shared" si="5"/>
        <v>15</v>
      </c>
      <c r="H23" s="13">
        <f t="shared" si="1"/>
        <v>30</v>
      </c>
      <c r="I23" s="13">
        <f t="shared" si="2"/>
        <v>0</v>
      </c>
      <c r="J23" s="13"/>
      <c r="K23" s="14">
        <f t="shared" si="3"/>
        <v>80</v>
      </c>
      <c r="L23" s="71">
        <v>43731</v>
      </c>
      <c r="M23" s="87">
        <v>80</v>
      </c>
      <c r="N23" s="49">
        <v>43737</v>
      </c>
      <c r="O23" s="74"/>
      <c r="P23" s="85" t="s">
        <v>123</v>
      </c>
    </row>
    <row r="24" spans="1:16" x14ac:dyDescent="0.25">
      <c r="A24" s="4"/>
      <c r="B24" s="61" t="s">
        <v>139</v>
      </c>
      <c r="C24" s="62"/>
      <c r="D24" s="63">
        <v>1</v>
      </c>
      <c r="E24" s="12">
        <f t="shared" si="0"/>
        <v>1</v>
      </c>
      <c r="F24" s="13">
        <f t="shared" si="4"/>
        <v>35</v>
      </c>
      <c r="G24" s="13">
        <f t="shared" si="5"/>
        <v>5</v>
      </c>
      <c r="H24" s="13">
        <f t="shared" si="1"/>
        <v>30</v>
      </c>
      <c r="I24" s="13">
        <f t="shared" si="2"/>
        <v>0</v>
      </c>
      <c r="J24" s="13"/>
      <c r="K24" s="14">
        <f t="shared" si="3"/>
        <v>70</v>
      </c>
      <c r="L24" s="71">
        <v>43731</v>
      </c>
      <c r="M24" s="87">
        <v>70</v>
      </c>
      <c r="N24" s="49">
        <v>43739</v>
      </c>
      <c r="O24" s="86">
        <v>43782</v>
      </c>
      <c r="P24" s="74"/>
    </row>
    <row r="25" spans="1:16" s="68" customFormat="1" x14ac:dyDescent="0.25">
      <c r="A25" s="67"/>
      <c r="B25" s="61" t="s">
        <v>140</v>
      </c>
      <c r="C25" s="63">
        <v>3</v>
      </c>
      <c r="D25" s="63">
        <v>4</v>
      </c>
      <c r="E25" s="12">
        <f t="shared" si="0"/>
        <v>7</v>
      </c>
      <c r="F25" s="13">
        <f t="shared" si="4"/>
        <v>35</v>
      </c>
      <c r="G25" s="13">
        <f t="shared" si="5"/>
        <v>35</v>
      </c>
      <c r="H25" s="13">
        <f t="shared" si="1"/>
        <v>30</v>
      </c>
      <c r="I25" s="13">
        <f t="shared" si="2"/>
        <v>90</v>
      </c>
      <c r="J25" s="13"/>
      <c r="K25" s="14">
        <f t="shared" si="3"/>
        <v>190</v>
      </c>
      <c r="L25" s="71">
        <v>43731</v>
      </c>
      <c r="M25" s="87">
        <v>190</v>
      </c>
      <c r="N25" s="49">
        <v>43739</v>
      </c>
      <c r="O25" s="74"/>
      <c r="P25" s="85" t="s">
        <v>123</v>
      </c>
    </row>
    <row r="26" spans="1:16" x14ac:dyDescent="0.25">
      <c r="A26" s="4"/>
      <c r="B26" s="61" t="s">
        <v>141</v>
      </c>
      <c r="C26" s="63">
        <v>10</v>
      </c>
      <c r="D26" s="64">
        <v>5</v>
      </c>
      <c r="E26" s="12">
        <f t="shared" si="0"/>
        <v>15</v>
      </c>
      <c r="F26" s="13">
        <f t="shared" si="4"/>
        <v>35</v>
      </c>
      <c r="G26" s="13">
        <f t="shared" si="5"/>
        <v>75</v>
      </c>
      <c r="H26" s="13">
        <f t="shared" si="1"/>
        <v>30</v>
      </c>
      <c r="I26" s="13">
        <f t="shared" si="2"/>
        <v>300</v>
      </c>
      <c r="J26" s="13"/>
      <c r="K26" s="14">
        <f t="shared" si="3"/>
        <v>440</v>
      </c>
      <c r="L26" s="71">
        <v>43731</v>
      </c>
      <c r="M26" s="87">
        <v>440</v>
      </c>
      <c r="N26" s="49">
        <v>43731</v>
      </c>
      <c r="O26" s="74"/>
      <c r="P26" s="85" t="s">
        <v>123</v>
      </c>
    </row>
    <row r="27" spans="1:16" x14ac:dyDescent="0.25">
      <c r="A27" s="4"/>
      <c r="B27" s="61" t="s">
        <v>142</v>
      </c>
      <c r="C27" s="62"/>
      <c r="D27" s="63">
        <v>1</v>
      </c>
      <c r="E27" s="12">
        <f t="shared" si="0"/>
        <v>1</v>
      </c>
      <c r="F27" s="13">
        <f t="shared" si="4"/>
        <v>35</v>
      </c>
      <c r="G27" s="13">
        <f t="shared" si="5"/>
        <v>5</v>
      </c>
      <c r="H27" s="13">
        <f t="shared" si="1"/>
        <v>30</v>
      </c>
      <c r="I27" s="13">
        <f t="shared" si="2"/>
        <v>0</v>
      </c>
      <c r="J27" s="13"/>
      <c r="K27" s="14">
        <f t="shared" si="3"/>
        <v>70</v>
      </c>
      <c r="L27" s="71">
        <v>43731</v>
      </c>
      <c r="M27" s="87">
        <v>70</v>
      </c>
      <c r="N27" s="49">
        <v>43763</v>
      </c>
      <c r="O27" s="86">
        <v>43782</v>
      </c>
      <c r="P27" s="76"/>
    </row>
    <row r="28" spans="1:16" x14ac:dyDescent="0.25">
      <c r="A28" s="4"/>
      <c r="B28" s="61" t="s">
        <v>143</v>
      </c>
      <c r="C28" s="62"/>
      <c r="D28" s="64">
        <v>4</v>
      </c>
      <c r="E28" s="12">
        <f t="shared" si="0"/>
        <v>4</v>
      </c>
      <c r="F28" s="13">
        <f t="shared" si="4"/>
        <v>35</v>
      </c>
      <c r="G28" s="13">
        <f t="shared" si="5"/>
        <v>20</v>
      </c>
      <c r="H28" s="13">
        <f t="shared" si="1"/>
        <v>30</v>
      </c>
      <c r="I28" s="13">
        <f t="shared" si="2"/>
        <v>0</v>
      </c>
      <c r="J28" s="13"/>
      <c r="K28" s="14">
        <f t="shared" si="3"/>
        <v>85</v>
      </c>
      <c r="L28" s="71">
        <v>43731</v>
      </c>
      <c r="M28" s="87">
        <v>85</v>
      </c>
      <c r="N28" s="49">
        <v>43736</v>
      </c>
      <c r="O28" s="86">
        <v>43782</v>
      </c>
      <c r="P28" s="76"/>
    </row>
    <row r="29" spans="1:16" ht="15.75" x14ac:dyDescent="0.25">
      <c r="B29" s="61" t="s">
        <v>144</v>
      </c>
      <c r="C29" s="64">
        <v>2</v>
      </c>
      <c r="D29" s="62"/>
      <c r="E29" s="12">
        <f t="shared" si="0"/>
        <v>2</v>
      </c>
      <c r="F29" s="13">
        <f t="shared" si="4"/>
        <v>35</v>
      </c>
      <c r="G29" s="13">
        <f t="shared" si="5"/>
        <v>10</v>
      </c>
      <c r="H29" s="13">
        <f t="shared" si="1"/>
        <v>0</v>
      </c>
      <c r="I29" s="13">
        <f t="shared" si="2"/>
        <v>60</v>
      </c>
      <c r="J29" s="60"/>
      <c r="K29" s="14">
        <f>F29+G29+H29+I29+J29</f>
        <v>105</v>
      </c>
      <c r="L29" s="71">
        <v>43731</v>
      </c>
      <c r="M29" s="87">
        <v>105</v>
      </c>
      <c r="N29" s="49">
        <v>43781</v>
      </c>
      <c r="O29" s="86">
        <v>43782</v>
      </c>
      <c r="P29" s="76"/>
    </row>
    <row r="30" spans="1:16" x14ac:dyDescent="0.25">
      <c r="M30" s="19"/>
    </row>
    <row r="31" spans="1:16" x14ac:dyDescent="0.25">
      <c r="B31" s="16" t="s">
        <v>3</v>
      </c>
      <c r="C31" s="16"/>
      <c r="D31" s="16"/>
      <c r="E31" s="72">
        <f t="shared" ref="E31:K31" si="6">SUM(E8:E29)</f>
        <v>107</v>
      </c>
      <c r="F31" s="17">
        <f t="shared" si="6"/>
        <v>770</v>
      </c>
      <c r="G31" s="17">
        <f t="shared" si="6"/>
        <v>535</v>
      </c>
      <c r="H31" s="17">
        <f t="shared" si="6"/>
        <v>540</v>
      </c>
      <c r="I31" s="17">
        <f t="shared" si="6"/>
        <v>1740</v>
      </c>
      <c r="J31" s="17">
        <f t="shared" si="6"/>
        <v>0</v>
      </c>
      <c r="K31" s="17">
        <f t="shared" si="6"/>
        <v>3585</v>
      </c>
      <c r="L31" s="17"/>
      <c r="M31" s="17">
        <f>SUM(M8:M29)</f>
        <v>3585</v>
      </c>
      <c r="O31" s="4"/>
      <c r="P31" s="4"/>
    </row>
    <row r="33" spans="4:13" x14ac:dyDescent="0.25">
      <c r="G33" s="19">
        <f>F31+G31</f>
        <v>1305</v>
      </c>
      <c r="L33" s="18" t="s">
        <v>145</v>
      </c>
      <c r="M33" s="19">
        <f>K31-M31</f>
        <v>0</v>
      </c>
    </row>
    <row r="34" spans="4:13" x14ac:dyDescent="0.25">
      <c r="I34" s="18" t="s">
        <v>146</v>
      </c>
      <c r="J34" s="18"/>
      <c r="K34" s="19">
        <f>SUM(K8:K29)</f>
        <v>3585</v>
      </c>
      <c r="L34" s="19"/>
    </row>
    <row r="35" spans="4:13" x14ac:dyDescent="0.25">
      <c r="I35" s="18" t="s">
        <v>147</v>
      </c>
      <c r="J35" s="18"/>
      <c r="K35" s="19">
        <f>K31-K34</f>
        <v>0</v>
      </c>
      <c r="L35" s="19"/>
    </row>
    <row r="36" spans="4:13" x14ac:dyDescent="0.25">
      <c r="D36" t="s">
        <v>148</v>
      </c>
    </row>
  </sheetData>
  <mergeCells count="12">
    <mergeCell ref="B6:B7"/>
    <mergeCell ref="C6:E6"/>
    <mergeCell ref="F6:F7"/>
    <mergeCell ref="G6:G7"/>
    <mergeCell ref="H6:H7"/>
    <mergeCell ref="I6:I7"/>
    <mergeCell ref="O6:O7"/>
    <mergeCell ref="J6:J7"/>
    <mergeCell ref="K6:K7"/>
    <mergeCell ref="L6:L7"/>
    <mergeCell ref="M6:M7"/>
    <mergeCell ref="N6:N7"/>
  </mergeCells>
  <conditionalFormatting sqref="M20:M29 M8:M18">
    <cfRule type="expression" dxfId="1" priority="8">
      <formula>$K8=$M8</formula>
    </cfRule>
  </conditionalFormatting>
  <conditionalFormatting sqref="M19">
    <cfRule type="expression" dxfId="0" priority="7">
      <formula>$K19=$M19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 and Exp</vt:lpstr>
      <vt:lpstr>Transactions</vt:lpstr>
      <vt:lpstr>Affiliation Fees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</dc:creator>
  <cp:keywords/>
  <dc:description/>
  <cp:lastModifiedBy>Gareth Parr</cp:lastModifiedBy>
  <cp:revision/>
  <dcterms:created xsi:type="dcterms:W3CDTF">2011-04-13T16:48:55Z</dcterms:created>
  <dcterms:modified xsi:type="dcterms:W3CDTF">2020-04-30T15:22:41Z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iteId">
    <vt:lpwstr>ea80952e-a476-42d4-aaf4-5457852b0f7e</vt:lpwstr>
  </property>
  <property fmtid="{D5CDD505-2E9C-101B-9397-08002B2CF9AE}" pid="4" name="MSIP_Label_569bf4a9-87bd-4dbf-a36c-1db5158e5def_Owner">
    <vt:lpwstr>Gareth.Parr@uk.bp.com</vt:lpwstr>
  </property>
  <property fmtid="{D5CDD505-2E9C-101B-9397-08002B2CF9AE}" pid="5" name="MSIP_Label_569bf4a9-87bd-4dbf-a36c-1db5158e5def_SetDate">
    <vt:lpwstr>2018-12-18T08:26:39.6090576Z</vt:lpwstr>
  </property>
  <property fmtid="{D5CDD505-2E9C-101B-9397-08002B2CF9AE}" pid="6" name="MSIP_Label_569bf4a9-87bd-4dbf-a36c-1db5158e5def_Name">
    <vt:lpwstr>General</vt:lpwstr>
  </property>
  <property fmtid="{D5CDD505-2E9C-101B-9397-08002B2CF9AE}" pid="7" name="MSIP_Label_569bf4a9-87bd-4dbf-a36c-1db5158e5def_Application">
    <vt:lpwstr>Microsoft Azure Information Protection</vt:lpwstr>
  </property>
  <property fmtid="{D5CDD505-2E9C-101B-9397-08002B2CF9AE}" pid="8" name="MSIP_Label_569bf4a9-87bd-4dbf-a36c-1db5158e5def_Extended_MSFT_Method">
    <vt:lpwstr>Manual</vt:lpwstr>
  </property>
  <property fmtid="{D5CDD505-2E9C-101B-9397-08002B2CF9AE}" pid="9" name="Sensitivity">
    <vt:lpwstr>General</vt:lpwstr>
  </property>
</Properties>
</file>